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648C4B7-909B-46DB-89AB-58B00EAEF88B}" xr6:coauthVersionLast="47" xr6:coauthVersionMax="47" xr10:uidLastSave="{00000000-0000-0000-0000-000000000000}"/>
  <bookViews>
    <workbookView xWindow="1100" yWindow="1100" windowWidth="19200" windowHeight="11170" activeTab="4" xr2:uid="{00000000-000D-0000-FFFF-FFFF00000000}"/>
  </bookViews>
  <sheets>
    <sheet name="Start Here" sheetId="1" r:id="rId1"/>
    <sheet name="Vendors" sheetId="2" r:id="rId2"/>
    <sheet name="Revision Register" sheetId="3" r:id="rId3"/>
    <sheet name="Quote Leveling" sheetId="4" r:id="rId4"/>
    <sheet name="Estimate" sheetId="5" r:id="rId5"/>
    <sheet name="Qualifications" sheetId="6" r:id="rId6"/>
    <sheet name="Tax Rates" sheetId="7" r:id="rId7"/>
    <sheet name="Schedule" sheetId="8" r:id="rId8"/>
    <sheet name="Vendor Feedback" sheetId="9" r:id="rId9"/>
    <sheet name="Bid Summary" sheetId="10" r:id="rId10"/>
  </sheets>
  <definedNames>
    <definedName name="BuildingSF">Estimate!$E$3</definedName>
    <definedName name="CurrentRev">'Revision Register'!$C$3</definedName>
    <definedName name="_xlnm.Print_Area" localSheetId="9">'Bid Summary'!$A$1:$D$60</definedName>
    <definedName name="_xlnm.Print_Titles" localSheetId="4">Estimate!$11:$11</definedName>
    <definedName name="RevList">'Revision Register'!$A$7:$A$36</definedName>
    <definedName name="Tonnage">Estimate!$E$4</definedName>
    <definedName name="VendorList">Vendors!$A$5:$A$55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0" l="1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C16" i="10"/>
  <c r="B16" i="10"/>
  <c r="B12" i="10"/>
  <c r="B11" i="10"/>
  <c r="C8" i="10"/>
  <c r="C7" i="10"/>
  <c r="C6" i="10"/>
  <c r="C5" i="10"/>
  <c r="C4" i="10"/>
  <c r="C3" i="10"/>
  <c r="C9" i="9"/>
  <c r="B9" i="9"/>
  <c r="E9" i="9" s="1"/>
  <c r="A9" i="9"/>
  <c r="B8" i="9"/>
  <c r="E8" i="9" s="1"/>
  <c r="A8" i="9"/>
  <c r="B7" i="9"/>
  <c r="E7" i="9" s="1"/>
  <c r="A7" i="9"/>
  <c r="B6" i="9"/>
  <c r="E6" i="9" s="1"/>
  <c r="A6" i="9"/>
  <c r="B5" i="9"/>
  <c r="E5" i="9" s="1"/>
  <c r="A5" i="9"/>
  <c r="F11" i="8"/>
  <c r="B12" i="8" s="1"/>
  <c r="C3" i="7"/>
  <c r="C4" i="7" s="1"/>
  <c r="C2" i="7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J51" i="4"/>
  <c r="B51" i="4"/>
  <c r="I49" i="4" s="1"/>
  <c r="I50" i="4"/>
  <c r="H50" i="4"/>
  <c r="F50" i="4"/>
  <c r="E50" i="4"/>
  <c r="D50" i="4"/>
  <c r="H49" i="4"/>
  <c r="F49" i="4"/>
  <c r="E49" i="4"/>
  <c r="D49" i="4"/>
  <c r="H48" i="4"/>
  <c r="F48" i="4"/>
  <c r="E48" i="4"/>
  <c r="D48" i="4"/>
  <c r="H47" i="4"/>
  <c r="F47" i="4"/>
  <c r="E47" i="4"/>
  <c r="D47" i="4"/>
  <c r="H46" i="4"/>
  <c r="F46" i="4"/>
  <c r="E46" i="4"/>
  <c r="D46" i="4"/>
  <c r="J41" i="4"/>
  <c r="B41" i="4"/>
  <c r="I39" i="4" s="1"/>
  <c r="H40" i="4"/>
  <c r="F40" i="4"/>
  <c r="E40" i="4"/>
  <c r="D40" i="4"/>
  <c r="H39" i="4"/>
  <c r="F39" i="4"/>
  <c r="E39" i="4"/>
  <c r="D39" i="4"/>
  <c r="H38" i="4"/>
  <c r="F38" i="4"/>
  <c r="E38" i="4"/>
  <c r="D38" i="4"/>
  <c r="H37" i="4"/>
  <c r="F37" i="4"/>
  <c r="E37" i="4"/>
  <c r="D37" i="4"/>
  <c r="H36" i="4"/>
  <c r="F36" i="4"/>
  <c r="E36" i="4"/>
  <c r="D36" i="4"/>
  <c r="J31" i="4"/>
  <c r="B31" i="4"/>
  <c r="I29" i="4" s="1"/>
  <c r="I30" i="4"/>
  <c r="H30" i="4"/>
  <c r="F30" i="4"/>
  <c r="E30" i="4"/>
  <c r="D30" i="4"/>
  <c r="H29" i="4"/>
  <c r="F29" i="4"/>
  <c r="E29" i="4"/>
  <c r="D29" i="4"/>
  <c r="H28" i="4"/>
  <c r="F28" i="4"/>
  <c r="E28" i="4"/>
  <c r="D28" i="4"/>
  <c r="H27" i="4"/>
  <c r="F27" i="4"/>
  <c r="E27" i="4"/>
  <c r="D27" i="4"/>
  <c r="H26" i="4"/>
  <c r="H31" i="4" s="1"/>
  <c r="F26" i="4"/>
  <c r="E26" i="4"/>
  <c r="D26" i="4"/>
  <c r="J21" i="4"/>
  <c r="B21" i="4"/>
  <c r="I20" i="4"/>
  <c r="H20" i="4"/>
  <c r="H21" i="4" s="1"/>
  <c r="F20" i="4"/>
  <c r="E20" i="4"/>
  <c r="D20" i="4"/>
  <c r="H19" i="4"/>
  <c r="F19" i="4"/>
  <c r="E19" i="4"/>
  <c r="D19" i="4"/>
  <c r="H18" i="4"/>
  <c r="F18" i="4"/>
  <c r="E18" i="4"/>
  <c r="D18" i="4"/>
  <c r="H17" i="4"/>
  <c r="F17" i="4"/>
  <c r="E17" i="4"/>
  <c r="D17" i="4"/>
  <c r="H16" i="4"/>
  <c r="F16" i="4"/>
  <c r="E16" i="4"/>
  <c r="D16" i="4"/>
  <c r="J11" i="4"/>
  <c r="B11" i="4"/>
  <c r="I7" i="4" s="1"/>
  <c r="D6" i="9" s="1"/>
  <c r="H10" i="4"/>
  <c r="F10" i="4"/>
  <c r="E10" i="4"/>
  <c r="D10" i="4"/>
  <c r="H9" i="4"/>
  <c r="F9" i="4"/>
  <c r="E9" i="4"/>
  <c r="D9" i="4"/>
  <c r="C8" i="9" s="1"/>
  <c r="H8" i="4"/>
  <c r="F8" i="4"/>
  <c r="E8" i="4"/>
  <c r="D8" i="4"/>
  <c r="C7" i="9" s="1"/>
  <c r="H7" i="4"/>
  <c r="F7" i="4"/>
  <c r="E7" i="4"/>
  <c r="D7" i="4"/>
  <c r="C6" i="9" s="1"/>
  <c r="H6" i="4"/>
  <c r="F6" i="4"/>
  <c r="E6" i="4"/>
  <c r="D6" i="4"/>
  <c r="C5" i="9" s="1"/>
  <c r="C3" i="3"/>
  <c r="H19" i="5" s="1"/>
  <c r="C29" i="1"/>
  <c r="C28" i="1"/>
  <c r="C27" i="1"/>
  <c r="C24" i="1"/>
  <c r="C23" i="1"/>
  <c r="C22" i="1"/>
  <c r="C20" i="1"/>
  <c r="C19" i="1"/>
  <c r="B38" i="5"/>
  <c r="H29" i="5"/>
  <c r="C29" i="5"/>
  <c r="B29" i="5"/>
  <c r="J28" i="5"/>
  <c r="I28" i="5"/>
  <c r="J27" i="5"/>
  <c r="I27" i="5"/>
  <c r="J26" i="5"/>
  <c r="I26" i="5"/>
  <c r="H26" i="5"/>
  <c r="J25" i="5"/>
  <c r="I25" i="5"/>
  <c r="J24" i="5"/>
  <c r="I24" i="5"/>
  <c r="J23" i="5"/>
  <c r="I23" i="5"/>
  <c r="J22" i="5"/>
  <c r="I22" i="5"/>
  <c r="J21" i="5"/>
  <c r="I21" i="5"/>
  <c r="I20" i="5"/>
  <c r="J20" i="5" s="1"/>
  <c r="I19" i="5"/>
  <c r="J19" i="5" s="1"/>
  <c r="J18" i="5"/>
  <c r="I18" i="5"/>
  <c r="I17" i="5"/>
  <c r="J17" i="5" s="1"/>
  <c r="J16" i="5"/>
  <c r="I16" i="5"/>
  <c r="H16" i="5"/>
  <c r="F16" i="5"/>
  <c r="C20" i="10" s="1"/>
  <c r="E16" i="5"/>
  <c r="J15" i="5"/>
  <c r="I15" i="5"/>
  <c r="H15" i="5"/>
  <c r="F15" i="5"/>
  <c r="C19" i="10" s="1"/>
  <c r="E15" i="5"/>
  <c r="I14" i="5"/>
  <c r="J14" i="5" s="1"/>
  <c r="F14" i="5"/>
  <c r="C18" i="10" s="1"/>
  <c r="E14" i="5"/>
  <c r="J13" i="5"/>
  <c r="I13" i="5"/>
  <c r="F13" i="5"/>
  <c r="C17" i="10" s="1"/>
  <c r="E13" i="5"/>
  <c r="I12" i="5"/>
  <c r="J12" i="5" s="1"/>
  <c r="F12" i="5"/>
  <c r="E12" i="5"/>
  <c r="C26" i="1" l="1"/>
  <c r="I40" i="4"/>
  <c r="B52" i="10"/>
  <c r="H51" i="4"/>
  <c r="H21" i="5"/>
  <c r="I46" i="4"/>
  <c r="H20" i="5"/>
  <c r="I9" i="4"/>
  <c r="D8" i="9" s="1"/>
  <c r="I10" i="4"/>
  <c r="D9" i="9" s="1"/>
  <c r="B55" i="10"/>
  <c r="I8" i="4"/>
  <c r="D7" i="9" s="1"/>
  <c r="B49" i="10"/>
  <c r="I47" i="4"/>
  <c r="H11" i="4"/>
  <c r="H41" i="4"/>
  <c r="D19" i="5"/>
  <c r="D26" i="5"/>
  <c r="E6" i="5"/>
  <c r="D27" i="5"/>
  <c r="D24" i="5"/>
  <c r="D21" i="5"/>
  <c r="C5" i="7"/>
  <c r="D18" i="5"/>
  <c r="D22" i="5"/>
  <c r="D23" i="5"/>
  <c r="D28" i="5"/>
  <c r="D17" i="5"/>
  <c r="D20" i="5"/>
  <c r="D25" i="5"/>
  <c r="H14" i="5"/>
  <c r="H25" i="5"/>
  <c r="I19" i="4"/>
  <c r="H27" i="5"/>
  <c r="C30" i="1"/>
  <c r="I26" i="4"/>
  <c r="H22" i="5"/>
  <c r="I37" i="4"/>
  <c r="I48" i="4"/>
  <c r="B42" i="10"/>
  <c r="B43" i="10"/>
  <c r="E5" i="5"/>
  <c r="I16" i="4"/>
  <c r="B44" i="10"/>
  <c r="B45" i="10"/>
  <c r="B46" i="10"/>
  <c r="B47" i="10"/>
  <c r="H17" i="5"/>
  <c r="I38" i="4"/>
  <c r="H23" i="5"/>
  <c r="I6" i="4"/>
  <c r="D5" i="9" s="1"/>
  <c r="B48" i="10"/>
  <c r="I36" i="4"/>
  <c r="H18" i="5"/>
  <c r="I28" i="4"/>
  <c r="B50" i="10"/>
  <c r="C25" i="1"/>
  <c r="H28" i="5"/>
  <c r="I27" i="4"/>
  <c r="H12" i="5"/>
  <c r="I17" i="4"/>
  <c r="B51" i="10"/>
  <c r="B53" i="10"/>
  <c r="H24" i="5"/>
  <c r="H13" i="5"/>
  <c r="I18" i="4"/>
  <c r="B54" i="10"/>
  <c r="F25" i="5" l="1"/>
  <c r="C29" i="10" s="1"/>
  <c r="E25" i="5"/>
  <c r="E28" i="5"/>
  <c r="F28" i="5"/>
  <c r="C32" i="10" s="1"/>
  <c r="F24" i="5"/>
  <c r="C28" i="10" s="1"/>
  <c r="E24" i="5"/>
  <c r="F27" i="5"/>
  <c r="C31" i="10" s="1"/>
  <c r="E27" i="5"/>
  <c r="F23" i="5"/>
  <c r="C27" i="10" s="1"/>
  <c r="E23" i="5"/>
  <c r="E7" i="5"/>
  <c r="C21" i="1"/>
  <c r="E26" i="5"/>
  <c r="F26" i="5"/>
  <c r="C30" i="10" s="1"/>
  <c r="E20" i="5"/>
  <c r="F20" i="5"/>
  <c r="C24" i="10" s="1"/>
  <c r="F17" i="5"/>
  <c r="E17" i="5"/>
  <c r="F22" i="5"/>
  <c r="C26" i="10" s="1"/>
  <c r="E22" i="5"/>
  <c r="E18" i="5"/>
  <c r="F18" i="5"/>
  <c r="C22" i="10" s="1"/>
  <c r="F21" i="5"/>
  <c r="C25" i="10" s="1"/>
  <c r="E21" i="5"/>
  <c r="E19" i="5"/>
  <c r="F19" i="5"/>
  <c r="C23" i="10" s="1"/>
  <c r="E29" i="5" l="1"/>
  <c r="C21" i="10"/>
  <c r="F29" i="5"/>
  <c r="D32" i="1"/>
  <c r="C32" i="1"/>
  <c r="F30" i="5" l="1"/>
  <c r="C34" i="10" s="1"/>
  <c r="F31" i="5"/>
  <c r="C33" i="10"/>
  <c r="B35" i="5" l="1"/>
  <c r="C37" i="10" s="1"/>
  <c r="C35" i="10"/>
  <c r="B42" i="5"/>
  <c r="B37" i="5"/>
  <c r="B36" i="5"/>
  <c r="C38" i="10" s="1"/>
  <c r="B43" i="5"/>
</calcChain>
</file>

<file path=xl/sharedStrings.xml><?xml version="1.0" encoding="utf-8"?>
<sst xmlns="http://schemas.openxmlformats.org/spreadsheetml/2006/main" count="269" uniqueCount="197">
  <si>
    <t>SCOPESTEAD</t>
  </si>
  <si>
    <t>ESTIMATE</t>
  </si>
  <si>
    <t>Description:</t>
  </si>
  <si>
    <t>Alder Works</t>
  </si>
  <si>
    <t>Building SF:</t>
  </si>
  <si>
    <t>LEGEND</t>
  </si>
  <si>
    <t>Location (City, ST):</t>
  </si>
  <si>
    <t>Sample City, MA</t>
  </si>
  <si>
    <t>Tonnage:</t>
  </si>
  <si>
    <t>Yellow</t>
  </si>
  <si>
    <t>you fill in</t>
  </si>
  <si>
    <t>Bid #:</t>
  </si>
  <si>
    <t>042</t>
  </si>
  <si>
    <t>Current revision:</t>
  </si>
  <si>
    <t>Black</t>
  </si>
  <si>
    <t>calculated</t>
  </si>
  <si>
    <t>Bid type:</t>
  </si>
  <si>
    <t>Tax rate:</t>
  </si>
  <si>
    <t>Green</t>
  </si>
  <si>
    <t>from another sheet</t>
  </si>
  <si>
    <t>Bid due:</t>
  </si>
  <si>
    <t>10 Sep 2026, 2:00 p.m. ET</t>
  </si>
  <si>
    <t>Tax check:</t>
  </si>
  <si>
    <t>Red row</t>
  </si>
  <si>
    <t>priced on an old revision</t>
  </si>
  <si>
    <t>Client / GC:</t>
  </si>
  <si>
    <t>Alder General</t>
  </si>
  <si>
    <t>Trade:</t>
  </si>
  <si>
    <t>Structural steel</t>
  </si>
  <si>
    <t>Invitation contact:</t>
  </si>
  <si>
    <t>Jordan Vale, estimating coordinator — Alder General</t>
  </si>
  <si>
    <t>COST ROLL-UP</t>
  </si>
  <si>
    <t>Cost Line</t>
  </si>
  <si>
    <t>Sub Price</t>
  </si>
  <si>
    <t>Adjustment</t>
  </si>
  <si>
    <t>Tax %</t>
  </si>
  <si>
    <t>Tax</t>
  </si>
  <si>
    <t>Total</t>
  </si>
  <si>
    <t>Priced On</t>
  </si>
  <si>
    <t>Status</t>
  </si>
  <si>
    <t>Leveling says</t>
  </si>
  <si>
    <t>Cross-check</t>
  </si>
  <si>
    <t>Detailing</t>
  </si>
  <si>
    <t>Connection Design</t>
  </si>
  <si>
    <t>Erection</t>
  </si>
  <si>
    <t>Field Dimensions</t>
  </si>
  <si>
    <t>Firewatch</t>
  </si>
  <si>
    <t>Fabrication</t>
  </si>
  <si>
    <t>Fab Misc.</t>
  </si>
  <si>
    <t>Joist &amp; Deck</t>
  </si>
  <si>
    <t>Misc. Metals</t>
  </si>
  <si>
    <t>Anchor Bolts &amp; Spec. Bolts</t>
  </si>
  <si>
    <t>Leveling Plates</t>
  </si>
  <si>
    <t>Equipment</t>
  </si>
  <si>
    <t>Specialty 1</t>
  </si>
  <si>
    <t>Specialty 2</t>
  </si>
  <si>
    <t>Safety Posts</t>
  </si>
  <si>
    <t>Permit</t>
  </si>
  <si>
    <t>Tax Bond</t>
  </si>
  <si>
    <t>Subtotal</t>
  </si>
  <si>
    <t>OH&amp;P rate</t>
  </si>
  <si>
    <t>OH&amp;P</t>
  </si>
  <si>
    <t>TOTAL</t>
  </si>
  <si>
    <t>SANITY CHECKS</t>
  </si>
  <si>
    <t>Ratios require estimator inputs. No benchmark ranges are supplied.</t>
  </si>
  <si>
    <t>$ / sq ft</t>
  </si>
  <si>
    <t>$ / ton</t>
  </si>
  <si>
    <t>$ / lb</t>
  </si>
  <si>
    <t>lbs / sq ft</t>
  </si>
  <si>
    <t>PREVIOUS BID ON THIS PROJECT</t>
  </si>
  <si>
    <t>Previous total</t>
  </si>
  <si>
    <t>Delta</t>
  </si>
  <si>
    <t>Delta %</t>
  </si>
  <si>
    <t>ESTIMATE WORKBOOK</t>
  </si>
  <si>
    <t>SAMPLE OUTPUT — ILLUSTRATIVE</t>
  </si>
  <si>
    <t>1.  Vendors</t>
  </si>
  <si>
    <t>Enter each vendor once. Quote sheets pick from this list so names always match.</t>
  </si>
  <si>
    <t>2.  Revision Register</t>
  </si>
  <si>
    <t>Log the base drawing set, then every addendum as it lands.</t>
  </si>
  <si>
    <t>3.  Estimate — header</t>
  </si>
  <si>
    <t>Alder Works / 042. Project and contact from invitation; received date from intake.</t>
  </si>
  <si>
    <t>4.  Quote Leveling</t>
  </si>
  <si>
    <t>Enter quotes by trade, set the revision each was priced on, mark one USE.</t>
  </si>
  <si>
    <t>5.  Estimate — cost lines</t>
  </si>
  <si>
    <t>Carry your prices across. Column J tells you if you drift from the quote you marked.</t>
  </si>
  <si>
    <t>6.  Qualifications</t>
  </si>
  <si>
    <t>Mark Y on what applies. They flow to the Bid Summary.</t>
  </si>
  <si>
    <t>7.  Schedule</t>
  </si>
  <si>
    <t>Milestones and the schedule of values.</t>
  </si>
  <si>
    <t>Read-only website preview. Download a copy to enter estimator inputs.</t>
  </si>
  <si>
    <t>ESTIMATOR REVIEW</t>
  </si>
  <si>
    <t>Checks support review of entered data; they do not approve a bid.</t>
  </si>
  <si>
    <t>Check</t>
  </si>
  <si>
    <t>If it is not clear</t>
  </si>
  <si>
    <t>Project identified</t>
  </si>
  <si>
    <t>Description, location and bid number on the Estimate.</t>
  </si>
  <si>
    <t>Building SF and tonnage entered</t>
  </si>
  <si>
    <t>Enter measured inputs before using quantity ratios.</t>
  </si>
  <si>
    <t>Tax rate resolved</t>
  </si>
  <si>
    <t>No tax rates supplied. Verify and enter applicable rates.</t>
  </si>
  <si>
    <t>Revision register started</t>
  </si>
  <si>
    <t>Log at least the base set, or nothing can be checked against it.</t>
  </si>
  <si>
    <t>Every priced line names a revision</t>
  </si>
  <si>
    <t>A price with nothing behind it cannot be defended at buyout.</t>
  </si>
  <si>
    <t>No superseded prices on the roll-up</t>
  </si>
  <si>
    <t>Re-quote those lines, or accept the risk deliberately.</t>
  </si>
  <si>
    <t>No superseded quotes in leveling</t>
  </si>
  <si>
    <t>A low quote priced on an old set is not a low quote.</t>
  </si>
  <si>
    <t>Estimate agrees with the quotes you marked</t>
  </si>
  <si>
    <t>A cost line does not match the quote marked USE. Intentional, or a typo?</t>
  </si>
  <si>
    <t>A quote marked USE in every trade</t>
  </si>
  <si>
    <t>Each trade block should have exactly one quote marked USE.</t>
  </si>
  <si>
    <t>Qualifications selected</t>
  </si>
  <si>
    <t>Draft qualifications require review. No exclusions selected.</t>
  </si>
  <si>
    <t>Overhead and profit set</t>
  </si>
  <si>
    <t>No overhead or profit assumption supplied.</t>
  </si>
  <si>
    <t>Schedule of values totals 100%</t>
  </si>
  <si>
    <t>No schedule or SOV allocation supplied.</t>
  </si>
  <si>
    <t>READINESS</t>
  </si>
  <si>
    <t>VENDOR LIST</t>
  </si>
  <si>
    <t>Enter each vendor once. Every quote sheet picks from this list, so names always match.</t>
  </si>
  <si>
    <t>Vendor</t>
  </si>
  <si>
    <t>Trade</t>
  </si>
  <si>
    <t>Contact</t>
  </si>
  <si>
    <t>Email</t>
  </si>
  <si>
    <t>Phone</t>
  </si>
  <si>
    <t>Notes</t>
  </si>
  <si>
    <t>REVISION REGISTER</t>
  </si>
  <si>
    <t>No package revision sequence or addenda supplied. See Drawing Log for sheet metadata.</t>
  </si>
  <si>
    <t>highest revision logged below</t>
  </si>
  <si>
    <t>Rev</t>
  </si>
  <si>
    <t>Type</t>
  </si>
  <si>
    <t>Designation</t>
  </si>
  <si>
    <t>Issued</t>
  </si>
  <si>
    <t>Received</t>
  </si>
  <si>
    <t>QUOTE LEVELING</t>
  </si>
  <si>
    <t>Enter reviewed quotes and their priced revision. No vendor quotes supplied.</t>
  </si>
  <si>
    <t>FABRICATION</t>
  </si>
  <si>
    <t>Quotation</t>
  </si>
  <si>
    <t>Tons</t>
  </si>
  <si>
    <t>vs Low</t>
  </si>
  <si>
    <t>USE</t>
  </si>
  <si>
    <t>Low quote</t>
  </si>
  <si>
    <t>ERECTION</t>
  </si>
  <si>
    <t>DETAILING</t>
  </si>
  <si>
    <t>JOIST &amp; DECK</t>
  </si>
  <si>
    <t>MISC. METALS</t>
  </si>
  <si>
    <t>Quote comparisons depend on entered data. Check coverage with the supplied documents.</t>
  </si>
  <si>
    <t>QUALIFICATIONS &amp; EXCLUSIONS</t>
  </si>
  <si>
    <t>Draft statements for estimator review. No exclusions selected or approved.</t>
  </si>
  <si>
    <t>Use?</t>
  </si>
  <si>
    <t>Category</t>
  </si>
  <si>
    <t>Statement</t>
  </si>
  <si>
    <t>#</t>
  </si>
  <si>
    <t>Finish review</t>
  </si>
  <si>
    <t>Confirm which exterior members require galvanizing before finalizing finish language in the proposal.</t>
  </si>
  <si>
    <t>TAX RATES</t>
  </si>
  <si>
    <t>No tax rates supplied. Estimator to verify and enter applicable rates.</t>
  </si>
  <si>
    <t>Parsed city:</t>
  </si>
  <si>
    <t>Parsed state:</t>
  </si>
  <si>
    <t>Rate check:</t>
  </si>
  <si>
    <t>State</t>
  </si>
  <si>
    <t>Rate</t>
  </si>
  <si>
    <t>Blank until estimator verification. Scopestead supplies no tax advice.</t>
  </si>
  <si>
    <t>DELIVERY SCHEDULE</t>
  </si>
  <si>
    <t>Task</t>
  </si>
  <si>
    <t>Week of</t>
  </si>
  <si>
    <t>Required Submit</t>
  </si>
  <si>
    <t>Assumed Payment</t>
  </si>
  <si>
    <t>SOV %</t>
  </si>
  <si>
    <t>Submit shops for approval</t>
  </si>
  <si>
    <t>Joist &amp; deck</t>
  </si>
  <si>
    <t>Anchor bolts &amp; leveling plates</t>
  </si>
  <si>
    <t>Erect</t>
  </si>
  <si>
    <t>Misc. metals</t>
  </si>
  <si>
    <t>SOV total</t>
  </si>
  <si>
    <t>VENDOR FEEDBACK</t>
  </si>
  <si>
    <t>Draft comparison space. No quotes supplied; no message sent.</t>
  </si>
  <si>
    <t>Bid</t>
  </si>
  <si>
    <t>vs low</t>
  </si>
  <si>
    <t>Message</t>
  </si>
  <si>
    <t>Share only what you intend to share. This exists so the message is accurate, not so it is automatic.</t>
  </si>
  <si>
    <t>BID SUMMARY</t>
  </si>
  <si>
    <t>Project</t>
  </si>
  <si>
    <t>Location</t>
  </si>
  <si>
    <t>Bid #</t>
  </si>
  <si>
    <t>Bid type</t>
  </si>
  <si>
    <t>Due</t>
  </si>
  <si>
    <t>Client</t>
  </si>
  <si>
    <t>DRAWING BASIS — PENDING REVIEW</t>
  </si>
  <si>
    <t>COST SUMMARY</t>
  </si>
  <si>
    <t>Cost line</t>
  </si>
  <si>
    <t>Overhead &amp; profit</t>
  </si>
  <si>
    <t>Draft selections only. Final qualifications require estimator review.</t>
  </si>
  <si>
    <t>Prepared by</t>
  </si>
  <si>
    <t>Reviewed by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</si>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</sst>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;\(&quot;$&quot;#,##0\);\-"/>
    <numFmt numFmtId="165" formatCode="#,##0.0;\(#,##0.0\);\-"/>
    <numFmt numFmtId="166" formatCode="&quot;$&quot;#,##0.00;\(&quot;$&quot;#,##0.00\);\-"/>
    <numFmt numFmtId="167" formatCode="0.0%;\(0.0%\);\-"/>
  </numFmts>
  <fonts count="17" x14ac:knownFonts="1">
    <font>
      <sz val="11"/>
      <color theme="1"/>
      <name val="Calibri"/>
      <family val="2"/>
      <scheme val="minor"/>
    </font>
    <font>
      <b/>
      <sz val="13"/>
      <color rgb="FFF7F5EF"/>
      <name val="Arial"/>
    </font>
    <font>
      <sz val="11"/>
      <color rgb="FFF7F5EF"/>
      <name val="Arial"/>
    </font>
    <font>
      <sz val="8"/>
      <color rgb="FF666666"/>
      <name val="Arial"/>
    </font>
    <font>
      <b/>
      <sz val="9"/>
      <color rgb="FFF7F5EF"/>
      <name val="Arial"/>
    </font>
    <font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1"/>
      <color rgb="FF0C111D"/>
      <name val="Arial"/>
    </font>
    <font>
      <b/>
      <sz val="9"/>
      <color rgb="FFC76532"/>
      <name val="Arial"/>
    </font>
    <font>
      <sz val="10"/>
      <color rgb="FF008000"/>
      <name val="Arial"/>
    </font>
    <font>
      <b/>
      <sz val="9"/>
      <name val="Arial"/>
    </font>
    <font>
      <b/>
      <sz val="10"/>
      <color rgb="FFC76532"/>
      <name val="Arial"/>
    </font>
    <font>
      <b/>
      <sz val="11"/>
      <name val="Arial"/>
    </font>
    <font>
      <b/>
      <sz val="12"/>
      <name val="Arial"/>
    </font>
    <font>
      <b/>
      <sz val="16"/>
      <color rgb="FFF7F5EF"/>
      <name val="Arial"/>
    </font>
    <font>
      <b/>
      <sz val="12"/>
      <color rgb="FF0C111D"/>
      <name val="Arial"/>
    </font>
  </fonts>
  <fills count="5">
    <fill>
      <patternFill patternType="none"/>
    </fill>
    <fill>
      <patternFill patternType="gray125"/>
    </fill>
    <fill>
      <patternFill patternType="solid">
        <fgColor rgb="FF0C111D"/>
      </patternFill>
    </fill>
    <fill>
      <patternFill patternType="solid">
        <fgColor rgb="FFFFFF00"/>
      </patternFill>
    </fill>
    <fill>
      <patternFill patternType="solid">
        <fgColor rgb="FFEFECE3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medium">
        <color rgb="FF0C111D"/>
      </top>
      <bottom/>
      <diagonal/>
    </border>
    <border>
      <left/>
      <right/>
      <top style="medium">
        <color rgb="FF0C111D"/>
      </top>
      <bottom style="double">
        <color rgb="FF0C111D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5" fillId="2" borderId="0" xfId="0" applyFont="1" applyFill="1"/>
    <xf numFmtId="0" fontId="2" fillId="2" borderId="0" xfId="0" applyFont="1" applyFill="1"/>
    <xf numFmtId="0" fontId="14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16" fillId="0" borderId="0" xfId="0" applyFont="1"/>
    <xf numFmtId="0" fontId="4" fillId="2" borderId="0" xfId="0" applyFont="1" applyFill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14" fillId="0" borderId="1" xfId="0" applyFont="1" applyBorder="1" applyAlignment="1">
      <alignment horizontal="center"/>
    </xf>
    <xf numFmtId="0" fontId="13" fillId="0" borderId="0" xfId="0" applyFont="1"/>
    <xf numFmtId="0" fontId="1" fillId="2" borderId="0" xfId="0" applyFont="1" applyFill="1"/>
    <xf numFmtId="0" fontId="5" fillId="3" borderId="1" xfId="0" applyFont="1" applyFill="1" applyBorder="1"/>
    <xf numFmtId="0" fontId="7" fillId="4" borderId="1" xfId="0" applyFont="1" applyFill="1" applyBorder="1"/>
    <xf numFmtId="0" fontId="4" fillId="2" borderId="0" xfId="0" applyFont="1" applyFill="1" applyAlignment="1">
      <alignment horizontal="center"/>
    </xf>
    <xf numFmtId="0" fontId="8" fillId="0" borderId="2" xfId="0" applyFont="1" applyBorder="1"/>
    <xf numFmtId="0" fontId="4" fillId="2" borderId="0" xfId="0" applyFont="1" applyFill="1" applyAlignment="1">
      <alignment horizontal="center"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64" fontId="7" fillId="0" borderId="0" xfId="0" applyNumberFormat="1" applyFont="1"/>
    <xf numFmtId="166" fontId="7" fillId="0" borderId="0" xfId="0" applyNumberFormat="1" applyFont="1"/>
    <xf numFmtId="167" fontId="7" fillId="0" borderId="0" xfId="0" applyNumberFormat="1" applyFont="1"/>
    <xf numFmtId="164" fontId="6" fillId="0" borderId="2" xfId="0" applyNumberFormat="1" applyFont="1" applyBorder="1"/>
    <xf numFmtId="0" fontId="9" fillId="0" borderId="0" xfId="0" applyFont="1"/>
    <xf numFmtId="3" fontId="5" fillId="3" borderId="1" xfId="0" applyNumberFormat="1" applyFont="1" applyFill="1" applyBorder="1"/>
    <xf numFmtId="0" fontId="11" fillId="0" borderId="0" xfId="0" applyFont="1"/>
    <xf numFmtId="0" fontId="10" fillId="0" borderId="0" xfId="0" applyFont="1"/>
    <xf numFmtId="167" fontId="10" fillId="0" borderId="0" xfId="0" applyNumberFormat="1" applyFont="1"/>
    <xf numFmtId="164" fontId="10" fillId="0" borderId="0" xfId="0" applyNumberFormat="1" applyFont="1"/>
    <xf numFmtId="0" fontId="12" fillId="0" borderId="0" xfId="0" applyFont="1"/>
    <xf numFmtId="167" fontId="5" fillId="3" borderId="1" xfId="0" applyNumberFormat="1" applyFont="1" applyFill="1" applyBorder="1"/>
    <xf numFmtId="164" fontId="13" fillId="0" borderId="2" xfId="0" applyNumberFormat="1" applyFont="1" applyBorder="1"/>
    <xf numFmtId="166" fontId="7" fillId="4" borderId="1" xfId="0" applyNumberFormat="1" applyFont="1" applyFill="1" applyBorder="1"/>
    <xf numFmtId="164" fontId="7" fillId="4" borderId="1" xfId="0" applyNumberFormat="1" applyFont="1" applyFill="1" applyBorder="1"/>
    <xf numFmtId="165" fontId="7" fillId="4" borderId="1" xfId="0" applyNumberFormat="1" applyFont="1" applyFill="1" applyBorder="1"/>
    <xf numFmtId="167" fontId="7" fillId="4" borderId="1" xfId="0" applyNumberFormat="1" applyFont="1" applyFill="1" applyBorder="1"/>
    <xf numFmtId="167" fontId="6" fillId="0" borderId="2" xfId="0" applyNumberFormat="1" applyFont="1" applyBorder="1"/>
    <xf numFmtId="0" fontId="8" fillId="0" borderId="0" xfId="0" applyFont="1"/>
    <xf numFmtId="164" fontId="14" fillId="0" borderId="3" xfId="0" applyNumberFormat="1" applyFont="1" applyBorder="1"/>
    <xf numFmtId="166" fontId="10" fillId="0" borderId="0" xfId="0" applyNumberFormat="1" applyFont="1"/>
  </cellXfs>
  <cellStyles count="1">
    <cellStyle name="Normal" xfId="0" builtinId="0"/>
  </cellStyles>
  <dxfs count="21"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FFE7C7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7C7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ont>
        <b/>
        <sz val="10"/>
        <color rgb="FF006100"/>
        <name val="Arial"/>
      </font>
      <fill>
        <patternFill patternType="solid">
          <f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</patternFill>
      </fill>
    </dxf>
    <dxf>
      <font>
        <b/>
        <sz val="10"/>
        <color rgb="FF006100"/>
        <name val="Arial"/>
      </font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76532"/>
    <pageSetUpPr fitToPage="1"/>
  </sheetPr>
  <dimension ref="A1:E32"/>
  <sheetViews>
    <sheetView workbookViewId="0"/>
  </sheetViews>
  <sheetFormatPr defaultRowHeight="14.5" x14ac:dyDescent="0.35"/>
  <cols>
    <col min="1" max="1" width="3" customWidth="1"/>
    <col min="2" max="2" width="42" customWidth="1"/>
    <col min="3" max="3" width="18" customWidth="1"/>
    <col min="4" max="4" width="60" customWidth="1"/>
    <col min="5" max="5" width="3" customWidth="1"/>
  </cols>
  <sheetData>
    <row r="1" spans="1:5" ht="28" customHeight="1" x14ac:dyDescent="0.4">
      <c r="A1" s="1"/>
      <c r="B1" s="2" t="s">
        <v>0</v>
      </c>
      <c r="C1" s="3" t="s">
        <v>73</v>
      </c>
      <c r="D1" s="1"/>
      <c r="E1" s="1"/>
    </row>
    <row r="3" spans="1:5" ht="15.5" x14ac:dyDescent="0.35">
      <c r="B3" s="4" t="s">
        <v>74</v>
      </c>
    </row>
    <row r="5" spans="1:5" x14ac:dyDescent="0.35">
      <c r="B5" s="5" t="s">
        <v>75</v>
      </c>
      <c r="D5" s="6" t="s">
        <v>76</v>
      </c>
    </row>
    <row r="6" spans="1:5" x14ac:dyDescent="0.35">
      <c r="B6" s="5" t="s">
        <v>77</v>
      </c>
      <c r="D6" s="6" t="s">
        <v>78</v>
      </c>
    </row>
    <row r="7" spans="1:5" x14ac:dyDescent="0.35">
      <c r="B7" s="5" t="s">
        <v>79</v>
      </c>
      <c r="D7" s="6" t="s">
        <v>80</v>
      </c>
    </row>
    <row r="8" spans="1:5" x14ac:dyDescent="0.35">
      <c r="B8" s="5" t="s">
        <v>81</v>
      </c>
      <c r="D8" s="6" t="s">
        <v>82</v>
      </c>
    </row>
    <row r="9" spans="1:5" x14ac:dyDescent="0.35">
      <c r="B9" s="5" t="s">
        <v>83</v>
      </c>
      <c r="D9" s="6" t="s">
        <v>84</v>
      </c>
    </row>
    <row r="10" spans="1:5" x14ac:dyDescent="0.35">
      <c r="B10" s="5" t="s">
        <v>85</v>
      </c>
      <c r="D10" s="6" t="s">
        <v>86</v>
      </c>
    </row>
    <row r="11" spans="1:5" x14ac:dyDescent="0.35">
      <c r="B11" s="5" t="s">
        <v>87</v>
      </c>
      <c r="D11" s="6" t="s">
        <v>88</v>
      </c>
    </row>
    <row r="13" spans="1:5" x14ac:dyDescent="0.35">
      <c r="B13" s="7" t="s">
        <v>89</v>
      </c>
    </row>
    <row r="15" spans="1:5" ht="15.5" x14ac:dyDescent="0.35">
      <c r="B15" s="8" t="s">
        <v>90</v>
      </c>
    </row>
    <row r="16" spans="1:5" x14ac:dyDescent="0.35">
      <c r="B16" s="7" t="s">
        <v>91</v>
      </c>
    </row>
    <row r="18" spans="2:4" x14ac:dyDescent="0.35">
      <c r="B18" s="9" t="s">
        <v>92</v>
      </c>
      <c r="C18" s="9" t="s">
        <v>39</v>
      </c>
      <c r="D18" s="9" t="s">
        <v>93</v>
      </c>
    </row>
    <row r="19" spans="2:4" x14ac:dyDescent="0.35">
      <c r="B19" s="10" t="s">
        <v>94</v>
      </c>
      <c r="C19" s="11" t="str">
        <f>IF(AND(Estimate!B3&lt;&gt;"",Estimate!B4&lt;&gt;"",Estimate!B5&lt;&gt;""),"clear","incomplete")</f>
        <v>clear</v>
      </c>
      <c r="D19" s="12" t="s">
        <v>95</v>
      </c>
    </row>
    <row r="20" spans="2:4" x14ac:dyDescent="0.35">
      <c r="B20" s="10" t="s">
        <v>96</v>
      </c>
      <c r="C20" s="11" t="str">
        <f>IF(AND(BuildingSF&gt;0,Tonnage&gt;0),"clear","incomplete")</f>
        <v>incomplete</v>
      </c>
      <c r="D20" s="12" t="s">
        <v>97</v>
      </c>
    </row>
    <row r="21" spans="2:4" x14ac:dyDescent="0.35">
      <c r="B21" s="10" t="s">
        <v>98</v>
      </c>
      <c r="C21" s="11" t="str">
        <f>IF('Tax Rates'!C5="ok","clear","VERIFY")</f>
        <v>VERIFY</v>
      </c>
      <c r="D21" s="12" t="s">
        <v>99</v>
      </c>
    </row>
    <row r="22" spans="2:4" x14ac:dyDescent="0.35">
      <c r="B22" s="10" t="s">
        <v>100</v>
      </c>
      <c r="C22" s="11" t="str">
        <f>IF(COUNT('Revision Register'!A7:A36)&gt;0,"clear","empty")</f>
        <v>empty</v>
      </c>
      <c r="D22" s="12" t="s">
        <v>101</v>
      </c>
    </row>
    <row r="23" spans="2:4" x14ac:dyDescent="0.35">
      <c r="B23" s="10" t="s">
        <v>102</v>
      </c>
      <c r="C23" s="11" t="str">
        <f>IF(COUNT(Estimate!B12:B28)=0,"not priced",IF(SUMPRODUCT(ISNUMBER(Estimate!F12:F28)*(Estimate!F12:F28&gt;0)*(Estimate!G12:G28=""))=0,"clear",SUMPRODUCT(ISNUMBER(Estimate!F12:F28)*(Estimate!F12:F28&gt;0)*(Estimate!G12:G28=""))&amp;" missing"))</f>
        <v>not priced</v>
      </c>
      <c r="D23" s="12" t="s">
        <v>103</v>
      </c>
    </row>
    <row r="24" spans="2:4" x14ac:dyDescent="0.35">
      <c r="B24" s="10" t="s">
        <v>104</v>
      </c>
      <c r="C24" s="11" t="str">
        <f>IF(COUNT(Estimate!B12:B28)=0,"not priced",IF(COUNTIF(Estimate!H12:H28,"SUPERSEDED")=0,"clear",COUNTIF(Estimate!H12:H28,"SUPERSEDED")&amp;" stale"))</f>
        <v>not priced</v>
      </c>
      <c r="D24" s="12" t="s">
        <v>105</v>
      </c>
    </row>
    <row r="25" spans="2:4" x14ac:dyDescent="0.35">
      <c r="B25" s="10" t="s">
        <v>106</v>
      </c>
      <c r="C25" s="11" t="str">
        <f>IF(COUNT('Quote Leveling'!B6:B50)=0,"not priced",IF(COUNTIF('Quote Leveling'!H1:H60,"SUPERSEDED")=0,"clear",COUNTIF('Quote Leveling'!H1:H60,"SUPERSEDED")&amp;" stale"))</f>
        <v>not priced</v>
      </c>
      <c r="D25" s="12" t="s">
        <v>107</v>
      </c>
    </row>
    <row r="26" spans="2:4" x14ac:dyDescent="0.35">
      <c r="B26" s="10" t="s">
        <v>108</v>
      </c>
      <c r="C26" s="11" t="str">
        <f>IF(COUNT('Quote Leveling'!B6:B50)=0,"not priced",IF(COUNTIF(Estimate!J12:J28,"differs from leveling")=0,"clear",COUNTIF(Estimate!J12:J28,"differs from leveling")&amp;" differ"))</f>
        <v>not priced</v>
      </c>
      <c r="D26" s="12" t="s">
        <v>109</v>
      </c>
    </row>
    <row r="27" spans="2:4" x14ac:dyDescent="0.35">
      <c r="B27" s="10" t="s">
        <v>110</v>
      </c>
      <c r="C27" s="11" t="str">
        <f>IF(COUNTIF('Quote Leveling'!$J$6:$J$10,"USE")+COUNTIF('Quote Leveling'!$J$16:$J$20,"USE")+COUNTIF('Quote Leveling'!$J$26:$J$30,"USE")+COUNTIF('Quote Leveling'!$J$36:$J$40,"USE")+COUNTIF('Quote Leveling'!$J$46:$J$50,"USE")=5,"clear","not all")</f>
        <v>not all</v>
      </c>
      <c r="D27" s="12" t="s">
        <v>111</v>
      </c>
    </row>
    <row r="28" spans="2:4" x14ac:dyDescent="0.35">
      <c r="B28" s="10" t="s">
        <v>112</v>
      </c>
      <c r="C28" s="11" t="str">
        <f>IF(COUNTIF(Qualifications!A5:A40,"Y")&gt;0,"clear","none")</f>
        <v>none</v>
      </c>
      <c r="D28" s="12" t="s">
        <v>113</v>
      </c>
    </row>
    <row r="29" spans="2:4" x14ac:dyDescent="0.35">
      <c r="B29" s="10" t="s">
        <v>114</v>
      </c>
      <c r="C29" s="11" t="str">
        <f>IF(Estimate!B30&gt;0,"clear","not set")</f>
        <v>not set</v>
      </c>
      <c r="D29" s="12" t="s">
        <v>115</v>
      </c>
    </row>
    <row r="30" spans="2:4" x14ac:dyDescent="0.35">
      <c r="B30" s="10" t="s">
        <v>116</v>
      </c>
      <c r="C30" s="11" t="str">
        <f>IF(Schedule!F11="","not entered",IF(ROUND(Schedule!F11,4)=1,"clear","off"))</f>
        <v>not entered</v>
      </c>
      <c r="D30" s="12" t="s">
        <v>117</v>
      </c>
    </row>
    <row r="32" spans="2:4" ht="15.5" x14ac:dyDescent="0.35">
      <c r="B32" s="4" t="s">
        <v>118</v>
      </c>
      <c r="C32" s="13" t="str">
        <f>COUNTIF(C19:C30,"clear")&amp;" of 12 clear"</f>
        <v>1 of 12 clear</v>
      </c>
      <c r="D32" s="14" t="str">
        <f>IF(COUNTIF(C19:C30,"clear")=12,"Checks complete. Estimator approval still required.","Estimator inputs and review remain open.")</f>
        <v>Estimator inputs and review remain open.</v>
      </c>
    </row>
  </sheetData>
  <conditionalFormatting sqref="C19:C30">
    <cfRule type="cellIs" dxfId="20" priority="1" operator="equal">
      <formula>"clear"</formula>
    </cfRule>
    <cfRule type="cellIs" dxfId="19" priority="2" operator="notEqual">
      <formula>"clear"</formula>
    </cfRule>
  </conditionalFormatting>
  <conditionalFormatting sqref="C32:D32">
    <cfRule type="expression" dxfId="18" priority="3">
      <formula>COUNTIF($C$19:$C$30,"clear")=12</formula>
    </cfRule>
    <cfRule type="expression" dxfId="17" priority="4">
      <formula>COUNTIF($C$19:$C$30,"clear")&lt;12</formula>
    </cfRule>
  </conditionalFormatting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AA5B4"/>
    <pageSetUpPr fitToPage="1"/>
  </sheetPr>
  <dimension ref="A1:L55"/>
  <sheetViews>
    <sheetView workbookViewId="0"/>
  </sheetViews>
  <sheetFormatPr defaultRowHeight="14.5" x14ac:dyDescent="0.35"/>
  <cols>
    <col min="1" max="1" width="30" customWidth="1"/>
    <col min="2" max="2" width="18" customWidth="1"/>
    <col min="3" max="3" width="24" customWidth="1"/>
    <col min="4" max="4" width="30" customWidth="1"/>
    <col min="5" max="5" width="18" customWidth="1"/>
    <col min="6" max="6" width="34" customWidth="1"/>
  </cols>
  <sheetData>
    <row r="1" spans="1:12" ht="22" customHeight="1" x14ac:dyDescent="0.35">
      <c r="A1" s="15" t="s">
        <v>0</v>
      </c>
      <c r="B1" s="3" t="s">
        <v>119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7" t="s">
        <v>120</v>
      </c>
    </row>
    <row r="4" spans="1:12" x14ac:dyDescent="0.35">
      <c r="A4" s="9" t="s">
        <v>121</v>
      </c>
      <c r="B4" s="9" t="s">
        <v>122</v>
      </c>
      <c r="C4" s="9" t="s">
        <v>123</v>
      </c>
      <c r="D4" s="9" t="s">
        <v>124</v>
      </c>
      <c r="E4" s="9" t="s">
        <v>125</v>
      </c>
      <c r="F4" s="9" t="s">
        <v>126</v>
      </c>
    </row>
    <row r="5" spans="1:12" x14ac:dyDescent="0.35">
      <c r="A5" s="16"/>
      <c r="B5" s="16"/>
      <c r="C5" s="16"/>
      <c r="D5" s="16"/>
      <c r="E5" s="16"/>
      <c r="F5" s="16"/>
    </row>
    <row r="6" spans="1:12" x14ac:dyDescent="0.35">
      <c r="A6" s="16"/>
      <c r="B6" s="16"/>
      <c r="C6" s="16"/>
      <c r="D6" s="16"/>
      <c r="E6" s="16"/>
      <c r="F6" s="16"/>
    </row>
    <row r="7" spans="1:12" x14ac:dyDescent="0.35">
      <c r="A7" s="16"/>
      <c r="B7" s="16"/>
      <c r="C7" s="16"/>
      <c r="D7" s="16"/>
      <c r="E7" s="16"/>
      <c r="F7" s="16"/>
    </row>
    <row r="8" spans="1:12" x14ac:dyDescent="0.35">
      <c r="A8" s="16"/>
      <c r="B8" s="16"/>
      <c r="C8" s="16"/>
      <c r="D8" s="16"/>
      <c r="E8" s="16"/>
      <c r="F8" s="16"/>
    </row>
    <row r="9" spans="1:12" x14ac:dyDescent="0.35">
      <c r="A9" s="16"/>
      <c r="B9" s="16"/>
      <c r="C9" s="16"/>
      <c r="D9" s="16"/>
      <c r="E9" s="16"/>
      <c r="F9" s="16"/>
    </row>
    <row r="10" spans="1:12" x14ac:dyDescent="0.35">
      <c r="A10" s="16"/>
      <c r="B10" s="16"/>
      <c r="C10" s="16"/>
      <c r="D10" s="16"/>
      <c r="E10" s="16"/>
      <c r="F10" s="16"/>
    </row>
    <row r="11" spans="1:12" x14ac:dyDescent="0.35">
      <c r="A11" s="16"/>
      <c r="B11" s="16"/>
      <c r="C11" s="16"/>
      <c r="D11" s="16"/>
      <c r="E11" s="16"/>
      <c r="F11" s="16"/>
    </row>
    <row r="12" spans="1:12" x14ac:dyDescent="0.35">
      <c r="A12" s="16"/>
      <c r="B12" s="16"/>
      <c r="C12" s="16"/>
      <c r="D12" s="16"/>
      <c r="E12" s="16"/>
      <c r="F12" s="16"/>
    </row>
    <row r="13" spans="1:12" x14ac:dyDescent="0.35">
      <c r="A13" s="16"/>
      <c r="B13" s="16"/>
      <c r="C13" s="16"/>
      <c r="D13" s="16"/>
      <c r="E13" s="16"/>
      <c r="F13" s="16"/>
    </row>
    <row r="14" spans="1:12" x14ac:dyDescent="0.35">
      <c r="A14" s="16"/>
      <c r="B14" s="16"/>
      <c r="C14" s="16"/>
      <c r="D14" s="16"/>
      <c r="E14" s="16"/>
      <c r="F14" s="16"/>
    </row>
    <row r="15" spans="1:12" x14ac:dyDescent="0.35">
      <c r="A15" s="16"/>
      <c r="B15" s="16"/>
      <c r="C15" s="16"/>
      <c r="D15" s="16"/>
      <c r="E15" s="16"/>
      <c r="F15" s="16"/>
    </row>
    <row r="16" spans="1:12" x14ac:dyDescent="0.35">
      <c r="A16" s="16"/>
      <c r="B16" s="16"/>
      <c r="C16" s="16"/>
      <c r="D16" s="16"/>
      <c r="E16" s="16"/>
      <c r="F16" s="16"/>
    </row>
    <row r="17" spans="1:6" x14ac:dyDescent="0.35">
      <c r="A17" s="16"/>
      <c r="B17" s="16"/>
      <c r="C17" s="16"/>
      <c r="D17" s="16"/>
      <c r="E17" s="16"/>
      <c r="F17" s="16"/>
    </row>
    <row r="18" spans="1:6" x14ac:dyDescent="0.35">
      <c r="A18" s="16"/>
      <c r="B18" s="16"/>
      <c r="C18" s="16"/>
      <c r="D18" s="16"/>
      <c r="E18" s="16"/>
      <c r="F18" s="16"/>
    </row>
    <row r="19" spans="1:6" x14ac:dyDescent="0.35">
      <c r="A19" s="16"/>
      <c r="B19" s="16"/>
      <c r="C19" s="16"/>
      <c r="D19" s="16"/>
      <c r="E19" s="16"/>
      <c r="F19" s="16"/>
    </row>
    <row r="20" spans="1:6" x14ac:dyDescent="0.35">
      <c r="A20" s="16"/>
      <c r="B20" s="16"/>
      <c r="C20" s="16"/>
      <c r="D20" s="16"/>
      <c r="E20" s="16"/>
      <c r="F20" s="16"/>
    </row>
    <row r="21" spans="1:6" x14ac:dyDescent="0.35">
      <c r="A21" s="16"/>
      <c r="B21" s="16"/>
      <c r="C21" s="16"/>
      <c r="D21" s="16"/>
      <c r="E21" s="16"/>
      <c r="F21" s="16"/>
    </row>
    <row r="22" spans="1:6" x14ac:dyDescent="0.35">
      <c r="A22" s="16"/>
      <c r="B22" s="16"/>
      <c r="C22" s="16"/>
      <c r="D22" s="16"/>
      <c r="E22" s="16"/>
      <c r="F22" s="16"/>
    </row>
    <row r="23" spans="1:6" x14ac:dyDescent="0.35">
      <c r="A23" s="16"/>
      <c r="B23" s="16"/>
      <c r="C23" s="16"/>
      <c r="D23" s="16"/>
      <c r="E23" s="16"/>
      <c r="F23" s="16"/>
    </row>
    <row r="24" spans="1:6" x14ac:dyDescent="0.35">
      <c r="A24" s="16"/>
      <c r="B24" s="16"/>
      <c r="C24" s="16"/>
      <c r="D24" s="16"/>
      <c r="E24" s="16"/>
      <c r="F24" s="16"/>
    </row>
    <row r="25" spans="1:6" x14ac:dyDescent="0.35">
      <c r="A25" s="16"/>
      <c r="B25" s="16"/>
      <c r="C25" s="16"/>
      <c r="D25" s="16"/>
      <c r="E25" s="16"/>
      <c r="F25" s="16"/>
    </row>
    <row r="26" spans="1:6" x14ac:dyDescent="0.35">
      <c r="A26" s="16"/>
      <c r="B26" s="16"/>
      <c r="C26" s="16"/>
      <c r="D26" s="16"/>
      <c r="E26" s="16"/>
      <c r="F26" s="16"/>
    </row>
    <row r="27" spans="1:6" x14ac:dyDescent="0.35">
      <c r="A27" s="16"/>
      <c r="B27" s="16"/>
      <c r="C27" s="16"/>
      <c r="D27" s="16"/>
      <c r="E27" s="16"/>
      <c r="F27" s="16"/>
    </row>
    <row r="28" spans="1:6" x14ac:dyDescent="0.35">
      <c r="A28" s="16"/>
      <c r="B28" s="16"/>
      <c r="C28" s="16"/>
      <c r="D28" s="16"/>
      <c r="E28" s="16"/>
      <c r="F28" s="16"/>
    </row>
    <row r="29" spans="1:6" x14ac:dyDescent="0.35">
      <c r="A29" s="16"/>
      <c r="B29" s="16"/>
      <c r="C29" s="16"/>
      <c r="D29" s="16"/>
      <c r="E29" s="16"/>
      <c r="F29" s="16"/>
    </row>
    <row r="30" spans="1:6" x14ac:dyDescent="0.35">
      <c r="A30" s="16"/>
      <c r="B30" s="16"/>
      <c r="C30" s="16"/>
      <c r="D30" s="16"/>
      <c r="E30" s="16"/>
      <c r="F30" s="16"/>
    </row>
    <row r="31" spans="1:6" x14ac:dyDescent="0.35">
      <c r="A31" s="16"/>
      <c r="B31" s="16"/>
      <c r="C31" s="16"/>
      <c r="D31" s="16"/>
      <c r="E31" s="16"/>
      <c r="F31" s="16"/>
    </row>
    <row r="32" spans="1:6" x14ac:dyDescent="0.35">
      <c r="A32" s="16"/>
      <c r="B32" s="16"/>
      <c r="C32" s="16"/>
      <c r="D32" s="16"/>
      <c r="E32" s="16"/>
      <c r="F32" s="16"/>
    </row>
    <row r="33" spans="1:6" x14ac:dyDescent="0.35">
      <c r="A33" s="16"/>
      <c r="B33" s="16"/>
      <c r="C33" s="16"/>
      <c r="D33" s="16"/>
      <c r="E33" s="16"/>
      <c r="F33" s="16"/>
    </row>
    <row r="34" spans="1:6" x14ac:dyDescent="0.35">
      <c r="A34" s="16"/>
      <c r="B34" s="16"/>
      <c r="C34" s="16"/>
      <c r="D34" s="16"/>
      <c r="E34" s="16"/>
      <c r="F34" s="16"/>
    </row>
    <row r="35" spans="1:6" x14ac:dyDescent="0.35">
      <c r="A35" s="16"/>
      <c r="B35" s="16"/>
      <c r="C35" s="16"/>
      <c r="D35" s="16"/>
      <c r="E35" s="16"/>
      <c r="F35" s="16"/>
    </row>
    <row r="36" spans="1:6" x14ac:dyDescent="0.35">
      <c r="A36" s="16"/>
      <c r="B36" s="16"/>
      <c r="C36" s="16"/>
      <c r="D36" s="16"/>
      <c r="E36" s="16"/>
      <c r="F36" s="16"/>
    </row>
    <row r="37" spans="1:6" x14ac:dyDescent="0.35">
      <c r="A37" s="16"/>
      <c r="B37" s="16"/>
      <c r="C37" s="16"/>
      <c r="D37" s="16"/>
      <c r="E37" s="16"/>
      <c r="F37" s="16"/>
    </row>
    <row r="38" spans="1:6" x14ac:dyDescent="0.35">
      <c r="A38" s="16"/>
      <c r="B38" s="16"/>
      <c r="C38" s="16"/>
      <c r="D38" s="16"/>
      <c r="E38" s="16"/>
      <c r="F38" s="16"/>
    </row>
    <row r="39" spans="1:6" x14ac:dyDescent="0.35">
      <c r="A39" s="16"/>
      <c r="B39" s="16"/>
      <c r="C39" s="16"/>
      <c r="D39" s="16"/>
      <c r="E39" s="16"/>
      <c r="F39" s="16"/>
    </row>
    <row r="40" spans="1:6" x14ac:dyDescent="0.35">
      <c r="A40" s="16"/>
      <c r="B40" s="16"/>
      <c r="C40" s="16"/>
      <c r="D40" s="16"/>
      <c r="E40" s="16"/>
      <c r="F40" s="16"/>
    </row>
    <row r="41" spans="1:6" x14ac:dyDescent="0.35">
      <c r="A41" s="16"/>
      <c r="B41" s="16"/>
      <c r="C41" s="16"/>
      <c r="D41" s="16"/>
      <c r="E41" s="16"/>
      <c r="F41" s="16"/>
    </row>
    <row r="42" spans="1:6" x14ac:dyDescent="0.35">
      <c r="A42" s="16"/>
      <c r="B42" s="16"/>
      <c r="C42" s="16"/>
      <c r="D42" s="16"/>
      <c r="E42" s="16"/>
      <c r="F42" s="16"/>
    </row>
    <row r="43" spans="1:6" x14ac:dyDescent="0.35">
      <c r="A43" s="16"/>
      <c r="B43" s="16"/>
      <c r="C43" s="16"/>
      <c r="D43" s="16"/>
      <c r="E43" s="16"/>
      <c r="F43" s="16"/>
    </row>
    <row r="44" spans="1:6" x14ac:dyDescent="0.35">
      <c r="A44" s="16"/>
      <c r="B44" s="16"/>
      <c r="C44" s="16"/>
      <c r="D44" s="16"/>
      <c r="E44" s="16"/>
      <c r="F44" s="16"/>
    </row>
    <row r="45" spans="1:6" x14ac:dyDescent="0.35">
      <c r="A45" s="16"/>
      <c r="B45" s="16"/>
      <c r="C45" s="16"/>
      <c r="D45" s="16"/>
      <c r="E45" s="16"/>
      <c r="F45" s="16"/>
    </row>
    <row r="46" spans="1:6" x14ac:dyDescent="0.35">
      <c r="A46" s="16"/>
      <c r="B46" s="16"/>
      <c r="C46" s="16"/>
      <c r="D46" s="16"/>
      <c r="E46" s="16"/>
      <c r="F46" s="16"/>
    </row>
    <row r="47" spans="1:6" x14ac:dyDescent="0.35">
      <c r="A47" s="16"/>
      <c r="B47" s="16"/>
      <c r="C47" s="16"/>
      <c r="D47" s="16"/>
      <c r="E47" s="16"/>
      <c r="F47" s="16"/>
    </row>
    <row r="48" spans="1:6" x14ac:dyDescent="0.35">
      <c r="A48" s="16"/>
      <c r="B48" s="16"/>
      <c r="C48" s="16"/>
      <c r="D48" s="16"/>
      <c r="E48" s="16"/>
      <c r="F48" s="16"/>
    </row>
    <row r="49" spans="1:6" x14ac:dyDescent="0.35">
      <c r="A49" s="16"/>
      <c r="B49" s="16"/>
      <c r="C49" s="16"/>
      <c r="D49" s="16"/>
      <c r="E49" s="16"/>
      <c r="F49" s="16"/>
    </row>
    <row r="50" spans="1:6" x14ac:dyDescent="0.35">
      <c r="A50" s="16"/>
      <c r="B50" s="16"/>
      <c r="C50" s="16"/>
      <c r="D50" s="16"/>
      <c r="E50" s="16"/>
      <c r="F50" s="16"/>
    </row>
    <row r="51" spans="1:6" x14ac:dyDescent="0.35">
      <c r="A51" s="16"/>
      <c r="B51" s="16"/>
      <c r="C51" s="16"/>
      <c r="D51" s="16"/>
      <c r="E51" s="16"/>
      <c r="F51" s="16"/>
    </row>
    <row r="52" spans="1:6" x14ac:dyDescent="0.35">
      <c r="A52" s="16"/>
      <c r="B52" s="16"/>
      <c r="C52" s="16"/>
      <c r="D52" s="16"/>
      <c r="E52" s="16"/>
      <c r="F52" s="16"/>
    </row>
    <row r="53" spans="1:6" x14ac:dyDescent="0.35">
      <c r="A53" s="16"/>
      <c r="B53" s="16"/>
      <c r="C53" s="16"/>
      <c r="D53" s="16"/>
      <c r="E53" s="16"/>
      <c r="F53" s="16"/>
    </row>
    <row r="54" spans="1:6" x14ac:dyDescent="0.35">
      <c r="A54" s="16"/>
      <c r="B54" s="16"/>
      <c r="C54" s="16"/>
      <c r="D54" s="16"/>
      <c r="E54" s="16"/>
      <c r="F54" s="16"/>
    </row>
    <row r="55" spans="1:6" x14ac:dyDescent="0.35">
      <c r="A55" s="16"/>
      <c r="B55" s="16"/>
      <c r="C55" s="16"/>
      <c r="D55" s="16"/>
      <c r="E55" s="16"/>
      <c r="F55" s="16"/>
    </row>
  </sheetData>
  <dataValidations count="1">
    <dataValidation type="list" allowBlank="1" sqref="B5:B55" xr:uid="{00000000-0002-0000-0100-000000000000}">
      <formula1>"Fabrication,Erection,Detailing,Joist &amp; Deck,Misc. Metals,Other"</formula1>
    </dataValidation>
  </dataValidations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15E9E"/>
    <pageSetUpPr fitToPage="1"/>
  </sheetPr>
  <dimension ref="A1:L36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" customWidth="1"/>
    <col min="2" max="2" width="16" customWidth="1"/>
    <col min="3" max="3" width="36" customWidth="1"/>
    <col min="4" max="5" width="13" customWidth="1"/>
    <col min="6" max="6" width="36" customWidth="1"/>
  </cols>
  <sheetData>
    <row r="1" spans="1:12" ht="22" customHeight="1" x14ac:dyDescent="0.35">
      <c r="A1" s="15" t="s">
        <v>0</v>
      </c>
      <c r="B1" s="3" t="s">
        <v>127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7" t="s">
        <v>128</v>
      </c>
    </row>
    <row r="3" spans="1:12" x14ac:dyDescent="0.35">
      <c r="B3" s="5" t="s">
        <v>13</v>
      </c>
      <c r="C3" s="17" t="str">
        <f>IF(COUNT(A7:A36)=0,"",MAX(A7:A36))</f>
        <v/>
      </c>
      <c r="D3" s="7" t="s">
        <v>129</v>
      </c>
    </row>
    <row r="6" spans="1:12" x14ac:dyDescent="0.35">
      <c r="A6" s="18" t="s">
        <v>130</v>
      </c>
      <c r="B6" s="18" t="s">
        <v>131</v>
      </c>
      <c r="C6" s="18" t="s">
        <v>132</v>
      </c>
      <c r="D6" s="18" t="s">
        <v>133</v>
      </c>
      <c r="E6" s="18" t="s">
        <v>134</v>
      </c>
      <c r="F6" s="18" t="s">
        <v>126</v>
      </c>
    </row>
    <row r="7" spans="1:12" x14ac:dyDescent="0.35">
      <c r="A7" s="16"/>
      <c r="B7" s="16"/>
      <c r="C7" s="16"/>
      <c r="D7" s="16"/>
      <c r="E7" s="16"/>
      <c r="F7" s="16"/>
    </row>
    <row r="8" spans="1:12" x14ac:dyDescent="0.35">
      <c r="A8" s="16"/>
      <c r="B8" s="16"/>
      <c r="C8" s="16"/>
      <c r="D8" s="16"/>
      <c r="E8" s="16"/>
      <c r="F8" s="16"/>
    </row>
    <row r="9" spans="1:12" x14ac:dyDescent="0.35">
      <c r="A9" s="16"/>
      <c r="B9" s="16"/>
      <c r="C9" s="16"/>
      <c r="D9" s="16"/>
      <c r="E9" s="16"/>
      <c r="F9" s="16"/>
    </row>
    <row r="10" spans="1:12" x14ac:dyDescent="0.35">
      <c r="A10" s="16"/>
      <c r="B10" s="16"/>
      <c r="C10" s="16"/>
      <c r="D10" s="16"/>
      <c r="E10" s="16"/>
      <c r="F10" s="16"/>
    </row>
    <row r="11" spans="1:12" x14ac:dyDescent="0.35">
      <c r="A11" s="16"/>
      <c r="B11" s="16"/>
      <c r="C11" s="16"/>
      <c r="D11" s="16"/>
      <c r="E11" s="16"/>
      <c r="F11" s="16"/>
    </row>
    <row r="12" spans="1:12" x14ac:dyDescent="0.35">
      <c r="A12" s="16"/>
      <c r="B12" s="16"/>
      <c r="C12" s="16"/>
      <c r="D12" s="16"/>
      <c r="E12" s="16"/>
      <c r="F12" s="16"/>
    </row>
    <row r="13" spans="1:12" x14ac:dyDescent="0.35">
      <c r="A13" s="16"/>
      <c r="B13" s="16"/>
      <c r="C13" s="16"/>
      <c r="D13" s="16"/>
      <c r="E13" s="16"/>
      <c r="F13" s="16"/>
    </row>
    <row r="14" spans="1:12" x14ac:dyDescent="0.35">
      <c r="A14" s="16"/>
      <c r="B14" s="16"/>
      <c r="C14" s="16"/>
      <c r="D14" s="16"/>
      <c r="E14" s="16"/>
      <c r="F14" s="16"/>
    </row>
    <row r="15" spans="1:12" x14ac:dyDescent="0.35">
      <c r="A15" s="16"/>
      <c r="B15" s="16"/>
      <c r="C15" s="16"/>
      <c r="D15" s="16"/>
      <c r="E15" s="16"/>
      <c r="F15" s="16"/>
    </row>
    <row r="16" spans="1:12" x14ac:dyDescent="0.35">
      <c r="A16" s="16"/>
      <c r="B16" s="16"/>
      <c r="C16" s="16"/>
      <c r="D16" s="16"/>
      <c r="E16" s="16"/>
      <c r="F16" s="16"/>
    </row>
    <row r="17" spans="1:6" x14ac:dyDescent="0.35">
      <c r="A17" s="16"/>
      <c r="B17" s="16"/>
      <c r="C17" s="16"/>
      <c r="D17" s="16"/>
      <c r="E17" s="16"/>
      <c r="F17" s="16"/>
    </row>
    <row r="18" spans="1:6" x14ac:dyDescent="0.35">
      <c r="A18" s="16"/>
      <c r="B18" s="16"/>
      <c r="C18" s="16"/>
      <c r="D18" s="16"/>
      <c r="E18" s="16"/>
      <c r="F18" s="16"/>
    </row>
    <row r="19" spans="1:6" x14ac:dyDescent="0.35">
      <c r="A19" s="16"/>
      <c r="B19" s="16"/>
      <c r="C19" s="16"/>
      <c r="D19" s="16"/>
      <c r="E19" s="16"/>
      <c r="F19" s="16"/>
    </row>
    <row r="20" spans="1:6" x14ac:dyDescent="0.35">
      <c r="A20" s="16"/>
      <c r="B20" s="16"/>
      <c r="C20" s="16"/>
      <c r="D20" s="16"/>
      <c r="E20" s="16"/>
      <c r="F20" s="16"/>
    </row>
    <row r="21" spans="1:6" x14ac:dyDescent="0.35">
      <c r="A21" s="16"/>
      <c r="B21" s="16"/>
      <c r="C21" s="16"/>
      <c r="D21" s="16"/>
      <c r="E21" s="16"/>
      <c r="F21" s="16"/>
    </row>
    <row r="22" spans="1:6" x14ac:dyDescent="0.35">
      <c r="A22" s="16"/>
      <c r="B22" s="16"/>
      <c r="C22" s="16"/>
      <c r="D22" s="16"/>
      <c r="E22" s="16"/>
      <c r="F22" s="16"/>
    </row>
    <row r="23" spans="1:6" x14ac:dyDescent="0.35">
      <c r="A23" s="16"/>
      <c r="B23" s="16"/>
      <c r="C23" s="16"/>
      <c r="D23" s="16"/>
      <c r="E23" s="16"/>
      <c r="F23" s="16"/>
    </row>
    <row r="24" spans="1:6" x14ac:dyDescent="0.35">
      <c r="A24" s="16"/>
      <c r="B24" s="16"/>
      <c r="C24" s="16"/>
      <c r="D24" s="16"/>
      <c r="E24" s="16"/>
      <c r="F24" s="16"/>
    </row>
    <row r="25" spans="1:6" x14ac:dyDescent="0.35">
      <c r="A25" s="16"/>
      <c r="B25" s="16"/>
      <c r="C25" s="16"/>
      <c r="D25" s="16"/>
      <c r="E25" s="16"/>
      <c r="F25" s="16"/>
    </row>
    <row r="26" spans="1:6" x14ac:dyDescent="0.35">
      <c r="A26" s="16"/>
      <c r="B26" s="16"/>
      <c r="C26" s="16"/>
      <c r="D26" s="16"/>
      <c r="E26" s="16"/>
      <c r="F26" s="16"/>
    </row>
    <row r="27" spans="1:6" x14ac:dyDescent="0.35">
      <c r="A27" s="16"/>
      <c r="B27" s="16"/>
      <c r="C27" s="16"/>
      <c r="D27" s="16"/>
      <c r="E27" s="16"/>
      <c r="F27" s="16"/>
    </row>
    <row r="28" spans="1:6" x14ac:dyDescent="0.35">
      <c r="A28" s="16"/>
      <c r="B28" s="16"/>
      <c r="C28" s="16"/>
      <c r="D28" s="16"/>
      <c r="E28" s="16"/>
      <c r="F28" s="16"/>
    </row>
    <row r="29" spans="1:6" x14ac:dyDescent="0.35">
      <c r="A29" s="16"/>
      <c r="B29" s="16"/>
      <c r="C29" s="16"/>
      <c r="D29" s="16"/>
      <c r="E29" s="16"/>
      <c r="F29" s="16"/>
    </row>
    <row r="30" spans="1:6" x14ac:dyDescent="0.35">
      <c r="A30" s="16"/>
      <c r="B30" s="16"/>
      <c r="C30" s="16"/>
      <c r="D30" s="16"/>
      <c r="E30" s="16"/>
      <c r="F30" s="16"/>
    </row>
    <row r="31" spans="1:6" x14ac:dyDescent="0.35">
      <c r="A31" s="16"/>
      <c r="B31" s="16"/>
      <c r="C31" s="16"/>
      <c r="D31" s="16"/>
      <c r="E31" s="16"/>
      <c r="F31" s="16"/>
    </row>
    <row r="32" spans="1:6" x14ac:dyDescent="0.35">
      <c r="A32" s="16"/>
      <c r="B32" s="16"/>
      <c r="C32" s="16"/>
      <c r="D32" s="16"/>
      <c r="E32" s="16"/>
      <c r="F32" s="16"/>
    </row>
    <row r="33" spans="1:6" x14ac:dyDescent="0.35">
      <c r="A33" s="16"/>
      <c r="B33" s="16"/>
      <c r="C33" s="16"/>
      <c r="D33" s="16"/>
      <c r="E33" s="16"/>
      <c r="F33" s="16"/>
    </row>
    <row r="34" spans="1:6" x14ac:dyDescent="0.35">
      <c r="A34" s="16"/>
      <c r="B34" s="16"/>
      <c r="C34" s="16"/>
      <c r="D34" s="16"/>
      <c r="E34" s="16"/>
      <c r="F34" s="16"/>
    </row>
    <row r="35" spans="1:6" x14ac:dyDescent="0.35">
      <c r="A35" s="16"/>
      <c r="B35" s="16"/>
      <c r="C35" s="16"/>
      <c r="D35" s="16"/>
      <c r="E35" s="16"/>
      <c r="F35" s="16"/>
    </row>
    <row r="36" spans="1:6" x14ac:dyDescent="0.35">
      <c r="A36" s="16"/>
      <c r="B36" s="16"/>
      <c r="C36" s="16"/>
      <c r="D36" s="16"/>
      <c r="E36" s="16"/>
      <c r="F36" s="16"/>
    </row>
  </sheetData>
  <dataValidations count="1">
    <dataValidation type="list" allowBlank="1" sqref="B7:B36" xr:uid="{00000000-0002-0000-0200-000000000000}">
      <formula1>"Drawing Set,Addendum,Bulletin,RFI Response,Sketch"</formula1>
    </dataValidation>
  </dataValidations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15E9E"/>
    <pageSetUpPr fitToPage="1"/>
  </sheetPr>
  <dimension ref="A1:L54"/>
  <sheetViews>
    <sheetView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8" customWidth="1"/>
    <col min="2" max="2" width="14" customWidth="1"/>
    <col min="3" max="3" width="9" customWidth="1"/>
    <col min="4" max="4" width="12" customWidth="1"/>
    <col min="5" max="5" width="11" customWidth="1"/>
    <col min="6" max="6" width="10" customWidth="1"/>
    <col min="7" max="7" width="11" customWidth="1"/>
    <col min="8" max="8" width="14" customWidth="1"/>
    <col min="9" max="9" width="12" customWidth="1"/>
    <col min="10" max="10" width="8" customWidth="1"/>
  </cols>
  <sheetData>
    <row r="1" spans="1:12" ht="22" customHeight="1" x14ac:dyDescent="0.35">
      <c r="A1" s="15" t="s">
        <v>0</v>
      </c>
      <c r="B1" s="3" t="s">
        <v>135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7" t="s">
        <v>136</v>
      </c>
    </row>
    <row r="4" spans="1:12" x14ac:dyDescent="0.35">
      <c r="A4" s="19" t="s">
        <v>137</v>
      </c>
    </row>
    <row r="5" spans="1:12" x14ac:dyDescent="0.35">
      <c r="A5" s="20" t="s">
        <v>121</v>
      </c>
      <c r="B5" s="20" t="s">
        <v>138</v>
      </c>
      <c r="C5" s="20" t="s">
        <v>139</v>
      </c>
      <c r="D5" s="20" t="s">
        <v>66</v>
      </c>
      <c r="E5" s="20" t="s">
        <v>65</v>
      </c>
      <c r="F5" s="20" t="s">
        <v>67</v>
      </c>
      <c r="G5" s="20" t="s">
        <v>38</v>
      </c>
      <c r="H5" s="20" t="s">
        <v>39</v>
      </c>
      <c r="I5" s="20" t="s">
        <v>140</v>
      </c>
      <c r="J5" s="20" t="s">
        <v>141</v>
      </c>
    </row>
    <row r="6" spans="1:12" x14ac:dyDescent="0.35">
      <c r="A6" s="16"/>
      <c r="B6" s="21"/>
      <c r="C6" s="22"/>
      <c r="D6" s="23" t="str">
        <f>IF(OR(B6="",N(C6)=0),"",B6/C6)</f>
        <v/>
      </c>
      <c r="E6" s="24" t="str">
        <f>IF(OR(B6="",BuildingSF=0),"",B6/BuildingSF)</f>
        <v/>
      </c>
      <c r="F6" s="24" t="str">
        <f>IF(OR(B6="",N(C6)=0),"",B6/(C6*2000))</f>
        <v/>
      </c>
      <c r="G6" s="16"/>
      <c r="H6" s="6" t="str">
        <f>IF(G6="","",IF(G6&lt;CurrentRev,"SUPERSEDED","current"))</f>
        <v/>
      </c>
      <c r="I6" s="25" t="str">
        <f>IF(OR(B6="",N($B$11)=0),"",(B6-$B$11)/$B$11)</f>
        <v/>
      </c>
      <c r="J6" s="16"/>
    </row>
    <row r="7" spans="1:12" x14ac:dyDescent="0.35">
      <c r="A7" s="16"/>
      <c r="B7" s="21"/>
      <c r="C7" s="22"/>
      <c r="D7" s="23" t="str">
        <f>IF(OR(B7="",N(C7)=0),"",B7/C7)</f>
        <v/>
      </c>
      <c r="E7" s="24" t="str">
        <f>IF(OR(B7="",BuildingSF=0),"",B7/BuildingSF)</f>
        <v/>
      </c>
      <c r="F7" s="24" t="str">
        <f>IF(OR(B7="",N(C7)=0),"",B7/(C7*2000))</f>
        <v/>
      </c>
      <c r="G7" s="16"/>
      <c r="H7" s="6" t="str">
        <f>IF(G7="","",IF(G7&lt;CurrentRev,"SUPERSEDED","current"))</f>
        <v/>
      </c>
      <c r="I7" s="25" t="str">
        <f>IF(OR(B7="",N($B$11)=0),"",(B7-$B$11)/$B$11)</f>
        <v/>
      </c>
      <c r="J7" s="16"/>
    </row>
    <row r="8" spans="1:12" x14ac:dyDescent="0.35">
      <c r="A8" s="16"/>
      <c r="B8" s="21"/>
      <c r="C8" s="22"/>
      <c r="D8" s="23" t="str">
        <f>IF(OR(B8="",N(C8)=0),"",B8/C8)</f>
        <v/>
      </c>
      <c r="E8" s="24" t="str">
        <f>IF(OR(B8="",BuildingSF=0),"",B8/BuildingSF)</f>
        <v/>
      </c>
      <c r="F8" s="24" t="str">
        <f>IF(OR(B8="",N(C8)=0),"",B8/(C8*2000))</f>
        <v/>
      </c>
      <c r="G8" s="16"/>
      <c r="H8" s="6" t="str">
        <f>IF(G8="","",IF(G8&lt;CurrentRev,"SUPERSEDED","current"))</f>
        <v/>
      </c>
      <c r="I8" s="25" t="str">
        <f>IF(OR(B8="",N($B$11)=0),"",(B8-$B$11)/$B$11)</f>
        <v/>
      </c>
      <c r="J8" s="16"/>
    </row>
    <row r="9" spans="1:12" x14ac:dyDescent="0.35">
      <c r="A9" s="16"/>
      <c r="B9" s="21"/>
      <c r="C9" s="22"/>
      <c r="D9" s="23" t="str">
        <f>IF(OR(B9="",N(C9)=0),"",B9/C9)</f>
        <v/>
      </c>
      <c r="E9" s="24" t="str">
        <f>IF(OR(B9="",BuildingSF=0),"",B9/BuildingSF)</f>
        <v/>
      </c>
      <c r="F9" s="24" t="str">
        <f>IF(OR(B9="",N(C9)=0),"",B9/(C9*2000))</f>
        <v/>
      </c>
      <c r="G9" s="16"/>
      <c r="H9" s="6" t="str">
        <f>IF(G9="","",IF(G9&lt;CurrentRev,"SUPERSEDED","current"))</f>
        <v/>
      </c>
      <c r="I9" s="25" t="str">
        <f>IF(OR(B9="",N($B$11)=0),"",(B9-$B$11)/$B$11)</f>
        <v/>
      </c>
      <c r="J9" s="16"/>
    </row>
    <row r="10" spans="1:12" x14ac:dyDescent="0.35">
      <c r="A10" s="16"/>
      <c r="B10" s="21"/>
      <c r="C10" s="22"/>
      <c r="D10" s="23" t="str">
        <f>IF(OR(B10="",N(C10)=0),"",B10/C10)</f>
        <v/>
      </c>
      <c r="E10" s="24" t="str">
        <f>IF(OR(B10="",BuildingSF=0),"",B10/BuildingSF)</f>
        <v/>
      </c>
      <c r="F10" s="24" t="str">
        <f>IF(OR(B10="",N(C10)=0),"",B10/(C10*2000))</f>
        <v/>
      </c>
      <c r="G10" s="16"/>
      <c r="H10" s="6" t="str">
        <f>IF(G10="","",IF(G10&lt;CurrentRev,"SUPERSEDED","current"))</f>
        <v/>
      </c>
      <c r="I10" s="25" t="str">
        <f>IF(OR(B10="",N($B$11)=0),"",(B10-$B$11)/$B$11)</f>
        <v/>
      </c>
      <c r="J10" s="16"/>
    </row>
    <row r="11" spans="1:12" x14ac:dyDescent="0.35">
      <c r="A11" s="5" t="s">
        <v>142</v>
      </c>
      <c r="B11" s="26" t="str">
        <f>IF(COUNT(B6:B10)=0,"",IFERROR(MIN(B6:B10),""))</f>
        <v/>
      </c>
      <c r="H11" s="27" t="str">
        <f>IF(COUNTIF(H6:H10,"SUPERSEDED")=0,"","stale quote in this block")</f>
        <v/>
      </c>
      <c r="J11" s="27" t="str">
        <f>IF(COUNTIF(J6:J10,"USE")=1,"","pick one")</f>
        <v>pick one</v>
      </c>
    </row>
    <row r="14" spans="1:12" x14ac:dyDescent="0.35">
      <c r="A14" s="19" t="s">
        <v>143</v>
      </c>
    </row>
    <row r="15" spans="1:12" x14ac:dyDescent="0.35">
      <c r="A15" s="20" t="s">
        <v>121</v>
      </c>
      <c r="B15" s="20" t="s">
        <v>138</v>
      </c>
      <c r="C15" s="20" t="s">
        <v>139</v>
      </c>
      <c r="D15" s="20" t="s">
        <v>66</v>
      </c>
      <c r="E15" s="20" t="s">
        <v>65</v>
      </c>
      <c r="F15" s="20" t="s">
        <v>67</v>
      </c>
      <c r="G15" s="20" t="s">
        <v>38</v>
      </c>
      <c r="H15" s="20" t="s">
        <v>39</v>
      </c>
      <c r="I15" s="20" t="s">
        <v>140</v>
      </c>
      <c r="J15" s="20" t="s">
        <v>141</v>
      </c>
    </row>
    <row r="16" spans="1:12" x14ac:dyDescent="0.35">
      <c r="A16" s="16"/>
      <c r="B16" s="21"/>
      <c r="C16" s="22"/>
      <c r="D16" s="23" t="str">
        <f>IF(OR(B16="",N(C16)=0),"",B16/C16)</f>
        <v/>
      </c>
      <c r="E16" s="24" t="str">
        <f>IF(OR(B16="",BuildingSF=0),"",B16/BuildingSF)</f>
        <v/>
      </c>
      <c r="F16" s="24" t="str">
        <f>IF(OR(B16="",N(C16)=0),"",B16/(C16*2000))</f>
        <v/>
      </c>
      <c r="G16" s="16"/>
      <c r="H16" s="6" t="str">
        <f>IF(G16="","",IF(G16&lt;CurrentRev,"SUPERSEDED","current"))</f>
        <v/>
      </c>
      <c r="I16" s="25" t="str">
        <f>IF(OR(B16="",N($B$21)=0),"",(B16-$B$21)/$B$21)</f>
        <v/>
      </c>
      <c r="J16" s="16"/>
    </row>
    <row r="17" spans="1:10" x14ac:dyDescent="0.35">
      <c r="A17" s="16"/>
      <c r="B17" s="21"/>
      <c r="C17" s="22"/>
      <c r="D17" s="23" t="str">
        <f>IF(OR(B17="",N(C17)=0),"",B17/C17)</f>
        <v/>
      </c>
      <c r="E17" s="24" t="str">
        <f>IF(OR(B17="",BuildingSF=0),"",B17/BuildingSF)</f>
        <v/>
      </c>
      <c r="F17" s="24" t="str">
        <f>IF(OR(B17="",N(C17)=0),"",B17/(C17*2000))</f>
        <v/>
      </c>
      <c r="G17" s="16"/>
      <c r="H17" s="6" t="str">
        <f>IF(G17="","",IF(G17&lt;CurrentRev,"SUPERSEDED","current"))</f>
        <v/>
      </c>
      <c r="I17" s="25" t="str">
        <f>IF(OR(B17="",N($B$21)=0),"",(B17-$B$21)/$B$21)</f>
        <v/>
      </c>
      <c r="J17" s="16"/>
    </row>
    <row r="18" spans="1:10" x14ac:dyDescent="0.35">
      <c r="A18" s="16"/>
      <c r="B18" s="21"/>
      <c r="C18" s="22"/>
      <c r="D18" s="23" t="str">
        <f>IF(OR(B18="",N(C18)=0),"",B18/C18)</f>
        <v/>
      </c>
      <c r="E18" s="24" t="str">
        <f>IF(OR(B18="",BuildingSF=0),"",B18/BuildingSF)</f>
        <v/>
      </c>
      <c r="F18" s="24" t="str">
        <f>IF(OR(B18="",N(C18)=0),"",B18/(C18*2000))</f>
        <v/>
      </c>
      <c r="G18" s="16"/>
      <c r="H18" s="6" t="str">
        <f>IF(G18="","",IF(G18&lt;CurrentRev,"SUPERSEDED","current"))</f>
        <v/>
      </c>
      <c r="I18" s="25" t="str">
        <f>IF(OR(B18="",N($B$21)=0),"",(B18-$B$21)/$B$21)</f>
        <v/>
      </c>
      <c r="J18" s="16"/>
    </row>
    <row r="19" spans="1:10" x14ac:dyDescent="0.35">
      <c r="A19" s="16"/>
      <c r="B19" s="21"/>
      <c r="C19" s="22"/>
      <c r="D19" s="23" t="str">
        <f>IF(OR(B19="",N(C19)=0),"",B19/C19)</f>
        <v/>
      </c>
      <c r="E19" s="24" t="str">
        <f>IF(OR(B19="",BuildingSF=0),"",B19/BuildingSF)</f>
        <v/>
      </c>
      <c r="F19" s="24" t="str">
        <f>IF(OR(B19="",N(C19)=0),"",B19/(C19*2000))</f>
        <v/>
      </c>
      <c r="G19" s="16"/>
      <c r="H19" s="6" t="str">
        <f>IF(G19="","",IF(G19&lt;CurrentRev,"SUPERSEDED","current"))</f>
        <v/>
      </c>
      <c r="I19" s="25" t="str">
        <f>IF(OR(B19="",N($B$21)=0),"",(B19-$B$21)/$B$21)</f>
        <v/>
      </c>
      <c r="J19" s="16"/>
    </row>
    <row r="20" spans="1:10" x14ac:dyDescent="0.35">
      <c r="A20" s="16"/>
      <c r="B20" s="21"/>
      <c r="C20" s="22"/>
      <c r="D20" s="23" t="str">
        <f>IF(OR(B20="",N(C20)=0),"",B20/C20)</f>
        <v/>
      </c>
      <c r="E20" s="24" t="str">
        <f>IF(OR(B20="",BuildingSF=0),"",B20/BuildingSF)</f>
        <v/>
      </c>
      <c r="F20" s="24" t="str">
        <f>IF(OR(B20="",N(C20)=0),"",B20/(C20*2000))</f>
        <v/>
      </c>
      <c r="G20" s="16"/>
      <c r="H20" s="6" t="str">
        <f>IF(G20="","",IF(G20&lt;CurrentRev,"SUPERSEDED","current"))</f>
        <v/>
      </c>
      <c r="I20" s="25" t="str">
        <f>IF(OR(B20="",N($B$21)=0),"",(B20-$B$21)/$B$21)</f>
        <v/>
      </c>
      <c r="J20" s="16"/>
    </row>
    <row r="21" spans="1:10" x14ac:dyDescent="0.35">
      <c r="A21" s="5" t="s">
        <v>142</v>
      </c>
      <c r="B21" s="26" t="str">
        <f>IF(COUNT(B16:B20)=0,"",IFERROR(MIN(B16:B20),""))</f>
        <v/>
      </c>
      <c r="H21" s="27" t="str">
        <f>IF(COUNTIF(H16:H20,"SUPERSEDED")=0,"","stale quote in this block")</f>
        <v/>
      </c>
      <c r="J21" s="27" t="str">
        <f>IF(COUNTIF(J16:J20,"USE")=1,"","pick one")</f>
        <v>pick one</v>
      </c>
    </row>
    <row r="24" spans="1:10" x14ac:dyDescent="0.35">
      <c r="A24" s="19" t="s">
        <v>144</v>
      </c>
    </row>
    <row r="25" spans="1:10" x14ac:dyDescent="0.35">
      <c r="A25" s="20" t="s">
        <v>121</v>
      </c>
      <c r="B25" s="20" t="s">
        <v>138</v>
      </c>
      <c r="C25" s="20" t="s">
        <v>139</v>
      </c>
      <c r="D25" s="20" t="s">
        <v>66</v>
      </c>
      <c r="E25" s="20" t="s">
        <v>65</v>
      </c>
      <c r="F25" s="20" t="s">
        <v>67</v>
      </c>
      <c r="G25" s="20" t="s">
        <v>38</v>
      </c>
      <c r="H25" s="20" t="s">
        <v>39</v>
      </c>
      <c r="I25" s="20" t="s">
        <v>140</v>
      </c>
      <c r="J25" s="20" t="s">
        <v>141</v>
      </c>
    </row>
    <row r="26" spans="1:10" x14ac:dyDescent="0.35">
      <c r="A26" s="16"/>
      <c r="B26" s="21"/>
      <c r="C26" s="22"/>
      <c r="D26" s="23" t="str">
        <f>IF(OR(B26="",N(C26)=0),"",B26/C26)</f>
        <v/>
      </c>
      <c r="E26" s="24" t="str">
        <f>IF(OR(B26="",BuildingSF=0),"",B26/BuildingSF)</f>
        <v/>
      </c>
      <c r="F26" s="24" t="str">
        <f>IF(OR(B26="",N(C26)=0),"",B26/(C26*2000))</f>
        <v/>
      </c>
      <c r="G26" s="16"/>
      <c r="H26" s="6" t="str">
        <f>IF(G26="","",IF(G26&lt;CurrentRev,"SUPERSEDED","current"))</f>
        <v/>
      </c>
      <c r="I26" s="25" t="str">
        <f>IF(OR(B26="",N($B$31)=0),"",(B26-$B$31)/$B$31)</f>
        <v/>
      </c>
      <c r="J26" s="16"/>
    </row>
    <row r="27" spans="1:10" x14ac:dyDescent="0.35">
      <c r="A27" s="16"/>
      <c r="B27" s="21"/>
      <c r="C27" s="22"/>
      <c r="D27" s="23" t="str">
        <f>IF(OR(B27="",N(C27)=0),"",B27/C27)</f>
        <v/>
      </c>
      <c r="E27" s="24" t="str">
        <f>IF(OR(B27="",BuildingSF=0),"",B27/BuildingSF)</f>
        <v/>
      </c>
      <c r="F27" s="24" t="str">
        <f>IF(OR(B27="",N(C27)=0),"",B27/(C27*2000))</f>
        <v/>
      </c>
      <c r="G27" s="16"/>
      <c r="H27" s="6" t="str">
        <f>IF(G27="","",IF(G27&lt;CurrentRev,"SUPERSEDED","current"))</f>
        <v/>
      </c>
      <c r="I27" s="25" t="str">
        <f>IF(OR(B27="",N($B$31)=0),"",(B27-$B$31)/$B$31)</f>
        <v/>
      </c>
      <c r="J27" s="16"/>
    </row>
    <row r="28" spans="1:10" x14ac:dyDescent="0.35">
      <c r="A28" s="16"/>
      <c r="B28" s="21"/>
      <c r="C28" s="22"/>
      <c r="D28" s="23" t="str">
        <f>IF(OR(B28="",N(C28)=0),"",B28/C28)</f>
        <v/>
      </c>
      <c r="E28" s="24" t="str">
        <f>IF(OR(B28="",BuildingSF=0),"",B28/BuildingSF)</f>
        <v/>
      </c>
      <c r="F28" s="24" t="str">
        <f>IF(OR(B28="",N(C28)=0),"",B28/(C28*2000))</f>
        <v/>
      </c>
      <c r="G28" s="16"/>
      <c r="H28" s="6" t="str">
        <f>IF(G28="","",IF(G28&lt;CurrentRev,"SUPERSEDED","current"))</f>
        <v/>
      </c>
      <c r="I28" s="25" t="str">
        <f>IF(OR(B28="",N($B$31)=0),"",(B28-$B$31)/$B$31)</f>
        <v/>
      </c>
      <c r="J28" s="16"/>
    </row>
    <row r="29" spans="1:10" x14ac:dyDescent="0.35">
      <c r="A29" s="16"/>
      <c r="B29" s="21"/>
      <c r="C29" s="22"/>
      <c r="D29" s="23" t="str">
        <f>IF(OR(B29="",N(C29)=0),"",B29/C29)</f>
        <v/>
      </c>
      <c r="E29" s="24" t="str">
        <f>IF(OR(B29="",BuildingSF=0),"",B29/BuildingSF)</f>
        <v/>
      </c>
      <c r="F29" s="24" t="str">
        <f>IF(OR(B29="",N(C29)=0),"",B29/(C29*2000))</f>
        <v/>
      </c>
      <c r="G29" s="16"/>
      <c r="H29" s="6" t="str">
        <f>IF(G29="","",IF(G29&lt;CurrentRev,"SUPERSEDED","current"))</f>
        <v/>
      </c>
      <c r="I29" s="25" t="str">
        <f>IF(OR(B29="",N($B$31)=0),"",(B29-$B$31)/$B$31)</f>
        <v/>
      </c>
      <c r="J29" s="16"/>
    </row>
    <row r="30" spans="1:10" x14ac:dyDescent="0.35">
      <c r="A30" s="16"/>
      <c r="B30" s="21"/>
      <c r="C30" s="22"/>
      <c r="D30" s="23" t="str">
        <f>IF(OR(B30="",N(C30)=0),"",B30/C30)</f>
        <v/>
      </c>
      <c r="E30" s="24" t="str">
        <f>IF(OR(B30="",BuildingSF=0),"",B30/BuildingSF)</f>
        <v/>
      </c>
      <c r="F30" s="24" t="str">
        <f>IF(OR(B30="",N(C30)=0),"",B30/(C30*2000))</f>
        <v/>
      </c>
      <c r="G30" s="16"/>
      <c r="H30" s="6" t="str">
        <f>IF(G30="","",IF(G30&lt;CurrentRev,"SUPERSEDED","current"))</f>
        <v/>
      </c>
      <c r="I30" s="25" t="str">
        <f>IF(OR(B30="",N($B$31)=0),"",(B30-$B$31)/$B$31)</f>
        <v/>
      </c>
      <c r="J30" s="16"/>
    </row>
    <row r="31" spans="1:10" x14ac:dyDescent="0.35">
      <c r="A31" s="5" t="s">
        <v>142</v>
      </c>
      <c r="B31" s="26" t="str">
        <f>IF(COUNT(B26:B30)=0,"",IFERROR(MIN(B26:B30),""))</f>
        <v/>
      </c>
      <c r="H31" s="27" t="str">
        <f>IF(COUNTIF(H26:H30,"SUPERSEDED")=0,"","stale quote in this block")</f>
        <v/>
      </c>
      <c r="J31" s="27" t="str">
        <f>IF(COUNTIF(J26:J30,"USE")=1,"","pick one")</f>
        <v>pick one</v>
      </c>
    </row>
    <row r="34" spans="1:10" x14ac:dyDescent="0.35">
      <c r="A34" s="19" t="s">
        <v>145</v>
      </c>
    </row>
    <row r="35" spans="1:10" x14ac:dyDescent="0.35">
      <c r="A35" s="20" t="s">
        <v>121</v>
      </c>
      <c r="B35" s="20" t="s">
        <v>138</v>
      </c>
      <c r="C35" s="20" t="s">
        <v>139</v>
      </c>
      <c r="D35" s="20" t="s">
        <v>66</v>
      </c>
      <c r="E35" s="20" t="s">
        <v>65</v>
      </c>
      <c r="F35" s="20" t="s">
        <v>67</v>
      </c>
      <c r="G35" s="20" t="s">
        <v>38</v>
      </c>
      <c r="H35" s="20" t="s">
        <v>39</v>
      </c>
      <c r="I35" s="20" t="s">
        <v>140</v>
      </c>
      <c r="J35" s="20" t="s">
        <v>141</v>
      </c>
    </row>
    <row r="36" spans="1:10" x14ac:dyDescent="0.35">
      <c r="A36" s="16"/>
      <c r="B36" s="21"/>
      <c r="C36" s="22"/>
      <c r="D36" s="23" t="str">
        <f>IF(OR(B36="",N(C36)=0),"",B36/C36)</f>
        <v/>
      </c>
      <c r="E36" s="24" t="str">
        <f>IF(OR(B36="",BuildingSF=0),"",B36/BuildingSF)</f>
        <v/>
      </c>
      <c r="F36" s="24" t="str">
        <f>IF(OR(B36="",N(C36)=0),"",B36/(C36*2000))</f>
        <v/>
      </c>
      <c r="G36" s="16"/>
      <c r="H36" s="6" t="str">
        <f>IF(G36="","",IF(G36&lt;CurrentRev,"SUPERSEDED","current"))</f>
        <v/>
      </c>
      <c r="I36" s="25" t="str">
        <f>IF(OR(B36="",N($B$41)=0),"",(B36-$B$41)/$B$41)</f>
        <v/>
      </c>
      <c r="J36" s="16"/>
    </row>
    <row r="37" spans="1:10" x14ac:dyDescent="0.35">
      <c r="A37" s="16"/>
      <c r="B37" s="21"/>
      <c r="C37" s="22"/>
      <c r="D37" s="23" t="str">
        <f>IF(OR(B37="",N(C37)=0),"",B37/C37)</f>
        <v/>
      </c>
      <c r="E37" s="24" t="str">
        <f>IF(OR(B37="",BuildingSF=0),"",B37/BuildingSF)</f>
        <v/>
      </c>
      <c r="F37" s="24" t="str">
        <f>IF(OR(B37="",N(C37)=0),"",B37/(C37*2000))</f>
        <v/>
      </c>
      <c r="G37" s="16"/>
      <c r="H37" s="6" t="str">
        <f>IF(G37="","",IF(G37&lt;CurrentRev,"SUPERSEDED","current"))</f>
        <v/>
      </c>
      <c r="I37" s="25" t="str">
        <f>IF(OR(B37="",N($B$41)=0),"",(B37-$B$41)/$B$41)</f>
        <v/>
      </c>
      <c r="J37" s="16"/>
    </row>
    <row r="38" spans="1:10" x14ac:dyDescent="0.35">
      <c r="A38" s="16"/>
      <c r="B38" s="21"/>
      <c r="C38" s="22"/>
      <c r="D38" s="23" t="str">
        <f>IF(OR(B38="",N(C38)=0),"",B38/C38)</f>
        <v/>
      </c>
      <c r="E38" s="24" t="str">
        <f>IF(OR(B38="",BuildingSF=0),"",B38/BuildingSF)</f>
        <v/>
      </c>
      <c r="F38" s="24" t="str">
        <f>IF(OR(B38="",N(C38)=0),"",B38/(C38*2000))</f>
        <v/>
      </c>
      <c r="G38" s="16"/>
      <c r="H38" s="6" t="str">
        <f>IF(G38="","",IF(G38&lt;CurrentRev,"SUPERSEDED","current"))</f>
        <v/>
      </c>
      <c r="I38" s="25" t="str">
        <f>IF(OR(B38="",N($B$41)=0),"",(B38-$B$41)/$B$41)</f>
        <v/>
      </c>
      <c r="J38" s="16"/>
    </row>
    <row r="39" spans="1:10" x14ac:dyDescent="0.35">
      <c r="A39" s="16"/>
      <c r="B39" s="21"/>
      <c r="C39" s="22"/>
      <c r="D39" s="23" t="str">
        <f>IF(OR(B39="",N(C39)=0),"",B39/C39)</f>
        <v/>
      </c>
      <c r="E39" s="24" t="str">
        <f>IF(OR(B39="",BuildingSF=0),"",B39/BuildingSF)</f>
        <v/>
      </c>
      <c r="F39" s="24" t="str">
        <f>IF(OR(B39="",N(C39)=0),"",B39/(C39*2000))</f>
        <v/>
      </c>
      <c r="G39" s="16"/>
      <c r="H39" s="6" t="str">
        <f>IF(G39="","",IF(G39&lt;CurrentRev,"SUPERSEDED","current"))</f>
        <v/>
      </c>
      <c r="I39" s="25" t="str">
        <f>IF(OR(B39="",N($B$41)=0),"",(B39-$B$41)/$B$41)</f>
        <v/>
      </c>
      <c r="J39" s="16"/>
    </row>
    <row r="40" spans="1:10" x14ac:dyDescent="0.35">
      <c r="A40" s="16"/>
      <c r="B40" s="21"/>
      <c r="C40" s="22"/>
      <c r="D40" s="23" t="str">
        <f>IF(OR(B40="",N(C40)=0),"",B40/C40)</f>
        <v/>
      </c>
      <c r="E40" s="24" t="str">
        <f>IF(OR(B40="",BuildingSF=0),"",B40/BuildingSF)</f>
        <v/>
      </c>
      <c r="F40" s="24" t="str">
        <f>IF(OR(B40="",N(C40)=0),"",B40/(C40*2000))</f>
        <v/>
      </c>
      <c r="G40" s="16"/>
      <c r="H40" s="6" t="str">
        <f>IF(G40="","",IF(G40&lt;CurrentRev,"SUPERSEDED","current"))</f>
        <v/>
      </c>
      <c r="I40" s="25" t="str">
        <f>IF(OR(B40="",N($B$41)=0),"",(B40-$B$41)/$B$41)</f>
        <v/>
      </c>
      <c r="J40" s="16"/>
    </row>
    <row r="41" spans="1:10" x14ac:dyDescent="0.35">
      <c r="A41" s="5" t="s">
        <v>142</v>
      </c>
      <c r="B41" s="26" t="str">
        <f>IF(COUNT(B36:B40)=0,"",IFERROR(MIN(B36:B40),""))</f>
        <v/>
      </c>
      <c r="H41" s="27" t="str">
        <f>IF(COUNTIF(H36:H40,"SUPERSEDED")=0,"","stale quote in this block")</f>
        <v/>
      </c>
      <c r="J41" s="27" t="str">
        <f>IF(COUNTIF(J36:J40,"USE")=1,"","pick one")</f>
        <v>pick one</v>
      </c>
    </row>
    <row r="44" spans="1:10" x14ac:dyDescent="0.35">
      <c r="A44" s="19" t="s">
        <v>146</v>
      </c>
    </row>
    <row r="45" spans="1:10" x14ac:dyDescent="0.35">
      <c r="A45" s="20" t="s">
        <v>121</v>
      </c>
      <c r="B45" s="20" t="s">
        <v>138</v>
      </c>
      <c r="C45" s="20" t="s">
        <v>139</v>
      </c>
      <c r="D45" s="20" t="s">
        <v>66</v>
      </c>
      <c r="E45" s="20" t="s">
        <v>65</v>
      </c>
      <c r="F45" s="20" t="s">
        <v>67</v>
      </c>
      <c r="G45" s="20" t="s">
        <v>38</v>
      </c>
      <c r="H45" s="20" t="s">
        <v>39</v>
      </c>
      <c r="I45" s="20" t="s">
        <v>140</v>
      </c>
      <c r="J45" s="20" t="s">
        <v>141</v>
      </c>
    </row>
    <row r="46" spans="1:10" x14ac:dyDescent="0.35">
      <c r="A46" s="16"/>
      <c r="B46" s="21"/>
      <c r="C46" s="22"/>
      <c r="D46" s="23" t="str">
        <f>IF(OR(B46="",N(C46)=0),"",B46/C46)</f>
        <v/>
      </c>
      <c r="E46" s="24" t="str">
        <f>IF(OR(B46="",BuildingSF=0),"",B46/BuildingSF)</f>
        <v/>
      </c>
      <c r="F46" s="24" t="str">
        <f>IF(OR(B46="",N(C46)=0),"",B46/(C46*2000))</f>
        <v/>
      </c>
      <c r="G46" s="16"/>
      <c r="H46" s="6" t="str">
        <f>IF(G46="","",IF(G46&lt;CurrentRev,"SUPERSEDED","current"))</f>
        <v/>
      </c>
      <c r="I46" s="25" t="str">
        <f>IF(OR(B46="",N($B$51)=0),"",(B46-$B$51)/$B$51)</f>
        <v/>
      </c>
      <c r="J46" s="16"/>
    </row>
    <row r="47" spans="1:10" x14ac:dyDescent="0.35">
      <c r="A47" s="16"/>
      <c r="B47" s="21"/>
      <c r="C47" s="22"/>
      <c r="D47" s="23" t="str">
        <f>IF(OR(B47="",N(C47)=0),"",B47/C47)</f>
        <v/>
      </c>
      <c r="E47" s="24" t="str">
        <f>IF(OR(B47="",BuildingSF=0),"",B47/BuildingSF)</f>
        <v/>
      </c>
      <c r="F47" s="24" t="str">
        <f>IF(OR(B47="",N(C47)=0),"",B47/(C47*2000))</f>
        <v/>
      </c>
      <c r="G47" s="16"/>
      <c r="H47" s="6" t="str">
        <f>IF(G47="","",IF(G47&lt;CurrentRev,"SUPERSEDED","current"))</f>
        <v/>
      </c>
      <c r="I47" s="25" t="str">
        <f>IF(OR(B47="",N($B$51)=0),"",(B47-$B$51)/$B$51)</f>
        <v/>
      </c>
      <c r="J47" s="16"/>
    </row>
    <row r="48" spans="1:10" x14ac:dyDescent="0.35">
      <c r="A48" s="16"/>
      <c r="B48" s="21"/>
      <c r="C48" s="22"/>
      <c r="D48" s="23" t="str">
        <f>IF(OR(B48="",N(C48)=0),"",B48/C48)</f>
        <v/>
      </c>
      <c r="E48" s="24" t="str">
        <f>IF(OR(B48="",BuildingSF=0),"",B48/BuildingSF)</f>
        <v/>
      </c>
      <c r="F48" s="24" t="str">
        <f>IF(OR(B48="",N(C48)=0),"",B48/(C48*2000))</f>
        <v/>
      </c>
      <c r="G48" s="16"/>
      <c r="H48" s="6" t="str">
        <f>IF(G48="","",IF(G48&lt;CurrentRev,"SUPERSEDED","current"))</f>
        <v/>
      </c>
      <c r="I48" s="25" t="str">
        <f>IF(OR(B48="",N($B$51)=0),"",(B48-$B$51)/$B$51)</f>
        <v/>
      </c>
      <c r="J48" s="16"/>
    </row>
    <row r="49" spans="1:10" x14ac:dyDescent="0.35">
      <c r="A49" s="16"/>
      <c r="B49" s="21"/>
      <c r="C49" s="22"/>
      <c r="D49" s="23" t="str">
        <f>IF(OR(B49="",N(C49)=0),"",B49/C49)</f>
        <v/>
      </c>
      <c r="E49" s="24" t="str">
        <f>IF(OR(B49="",BuildingSF=0),"",B49/BuildingSF)</f>
        <v/>
      </c>
      <c r="F49" s="24" t="str">
        <f>IF(OR(B49="",N(C49)=0),"",B49/(C49*2000))</f>
        <v/>
      </c>
      <c r="G49" s="16"/>
      <c r="H49" s="6" t="str">
        <f>IF(G49="","",IF(G49&lt;CurrentRev,"SUPERSEDED","current"))</f>
        <v/>
      </c>
      <c r="I49" s="25" t="str">
        <f>IF(OR(B49="",N($B$51)=0),"",(B49-$B$51)/$B$51)</f>
        <v/>
      </c>
      <c r="J49" s="16"/>
    </row>
    <row r="50" spans="1:10" x14ac:dyDescent="0.35">
      <c r="A50" s="16"/>
      <c r="B50" s="21"/>
      <c r="C50" s="22"/>
      <c r="D50" s="23" t="str">
        <f>IF(OR(B50="",N(C50)=0),"",B50/C50)</f>
        <v/>
      </c>
      <c r="E50" s="24" t="str">
        <f>IF(OR(B50="",BuildingSF=0),"",B50/BuildingSF)</f>
        <v/>
      </c>
      <c r="F50" s="24" t="str">
        <f>IF(OR(B50="",N(C50)=0),"",B50/(C50*2000))</f>
        <v/>
      </c>
      <c r="G50" s="16"/>
      <c r="H50" s="6" t="str">
        <f>IF(G50="","",IF(G50&lt;CurrentRev,"SUPERSEDED","current"))</f>
        <v/>
      </c>
      <c r="I50" s="25" t="str">
        <f>IF(OR(B50="",N($B$51)=0),"",(B50-$B$51)/$B$51)</f>
        <v/>
      </c>
      <c r="J50" s="16"/>
    </row>
    <row r="51" spans="1:10" x14ac:dyDescent="0.35">
      <c r="A51" s="5" t="s">
        <v>142</v>
      </c>
      <c r="B51" s="26" t="str">
        <f>IF(COUNT(B46:B50)=0,"",IFERROR(MIN(B46:B50),""))</f>
        <v/>
      </c>
      <c r="H51" s="27" t="str">
        <f>IF(COUNTIF(H46:H50,"SUPERSEDED")=0,"","stale quote in this block")</f>
        <v/>
      </c>
      <c r="J51" s="27" t="str">
        <f>IF(COUNTIF(J46:J50,"USE")=1,"","pick one")</f>
        <v>pick one</v>
      </c>
    </row>
    <row r="54" spans="1:10" x14ac:dyDescent="0.35">
      <c r="A54" s="7" t="s">
        <v>147</v>
      </c>
    </row>
  </sheetData>
  <conditionalFormatting sqref="A6:J10">
    <cfRule type="expression" dxfId="16" priority="1">
      <formula>$H6="SUPERSEDED"</formula>
    </cfRule>
    <cfRule type="expression" dxfId="15" priority="2">
      <formula>$J6="USE"</formula>
    </cfRule>
  </conditionalFormatting>
  <conditionalFormatting sqref="A16:J20">
    <cfRule type="expression" dxfId="14" priority="3">
      <formula>$H16="SUPERSEDED"</formula>
    </cfRule>
    <cfRule type="expression" dxfId="13" priority="4">
      <formula>$J16="USE"</formula>
    </cfRule>
  </conditionalFormatting>
  <conditionalFormatting sqref="A26:J30">
    <cfRule type="expression" dxfId="12" priority="5">
      <formula>$H26="SUPERSEDED"</formula>
    </cfRule>
    <cfRule type="expression" dxfId="11" priority="6">
      <formula>$J26="USE"</formula>
    </cfRule>
  </conditionalFormatting>
  <conditionalFormatting sqref="A36:J40">
    <cfRule type="expression" dxfId="10" priority="7">
      <formula>$H36="SUPERSEDED"</formula>
    </cfRule>
    <cfRule type="expression" dxfId="9" priority="8">
      <formula>$J36="USE"</formula>
    </cfRule>
  </conditionalFormatting>
  <conditionalFormatting sqref="A46:J50">
    <cfRule type="expression" dxfId="8" priority="9">
      <formula>$H46="SUPERSEDED"</formula>
    </cfRule>
    <cfRule type="expression" dxfId="7" priority="10">
      <formula>$J46="USE"</formula>
    </cfRule>
  </conditionalFormatting>
  <dataValidations count="3">
    <dataValidation type="list" allowBlank="1" sqref="G6:G10 G16:G20 G26:G30 G36:G40 G46:G50" xr:uid="{00000000-0002-0000-0300-000000000000}">
      <formula1>RevList</formula1>
    </dataValidation>
    <dataValidation type="list" allowBlank="1" sqref="A6:A10 A16:A20 A26:A30 A36:A40 A46:A50" xr:uid="{00000000-0002-0000-0300-000001000000}">
      <formula1>VendorList</formula1>
    </dataValidation>
    <dataValidation type="list" allowBlank="1" sqref="J6:J10 J16:J20 J26:J30 J36:J40 J46:J50" xr:uid="{00000000-0002-0000-0300-000002000000}">
      <formula1>"USE"</formula1>
    </dataValidation>
  </dataValidations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3"/>
  <sheetViews>
    <sheetView tabSelected="1" workbookViewId="0">
      <pane ySplit="11" topLeftCell="A12" activePane="bottomLeft" state="frozen"/>
      <selection pane="bottomLeft"/>
    </sheetView>
  </sheetViews>
  <sheetFormatPr defaultRowHeight="14.5" x14ac:dyDescent="0.35"/>
  <cols>
    <col min="1" max="1" width="27" customWidth="1"/>
    <col min="2" max="2" width="13" customWidth="1"/>
    <col min="3" max="3" width="12" customWidth="1"/>
    <col min="4" max="4" width="9" customWidth="1"/>
    <col min="5" max="5" width="11" customWidth="1"/>
    <col min="6" max="6" width="13" customWidth="1"/>
    <col min="7" max="7" width="10" customWidth="1"/>
    <col min="8" max="9" width="13" customWidth="1"/>
    <col min="10" max="10" width="22" customWidth="1"/>
  </cols>
  <sheetData>
    <row r="1" spans="1:12" ht="22" customHeight="1" x14ac:dyDescent="0.35">
      <c r="A1" s="15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x14ac:dyDescent="0.35">
      <c r="A3" s="5" t="s">
        <v>2</v>
      </c>
      <c r="B3" s="16" t="s">
        <v>3</v>
      </c>
      <c r="D3" s="5" t="s">
        <v>4</v>
      </c>
      <c r="E3" s="28"/>
      <c r="G3" s="29" t="s">
        <v>5</v>
      </c>
    </row>
    <row r="4" spans="1:12" x14ac:dyDescent="0.35">
      <c r="A4" s="5" t="s">
        <v>6</v>
      </c>
      <c r="B4" s="16" t="s">
        <v>7</v>
      </c>
      <c r="D4" s="5" t="s">
        <v>8</v>
      </c>
      <c r="E4" s="22"/>
      <c r="G4" s="7" t="s">
        <v>9</v>
      </c>
      <c r="H4" s="7" t="s">
        <v>10</v>
      </c>
    </row>
    <row r="5" spans="1:12" x14ac:dyDescent="0.35">
      <c r="A5" s="5" t="s">
        <v>11</v>
      </c>
      <c r="B5" s="16" t="s">
        <v>12</v>
      </c>
      <c r="D5" s="5" t="s">
        <v>13</v>
      </c>
      <c r="E5" s="30" t="str">
        <f>CurrentRev</f>
        <v/>
      </c>
      <c r="G5" s="7" t="s">
        <v>14</v>
      </c>
      <c r="H5" s="7" t="s">
        <v>15</v>
      </c>
    </row>
    <row r="6" spans="1:12" x14ac:dyDescent="0.35">
      <c r="A6" s="5" t="s">
        <v>16</v>
      </c>
      <c r="B6" s="16"/>
      <c r="D6" s="5" t="s">
        <v>17</v>
      </c>
      <c r="E6" s="31" t="str">
        <f>IF('Tax Rates'!$C$4="","",'Tax Rates'!$C$4)</f>
        <v/>
      </c>
      <c r="G6" s="7" t="s">
        <v>18</v>
      </c>
      <c r="H6" s="7" t="s">
        <v>19</v>
      </c>
    </row>
    <row r="7" spans="1:12" x14ac:dyDescent="0.35">
      <c r="A7" s="5" t="s">
        <v>20</v>
      </c>
      <c r="B7" s="16" t="s">
        <v>21</v>
      </c>
      <c r="D7" s="5" t="s">
        <v>22</v>
      </c>
      <c r="E7" s="30" t="str">
        <f>IF('Tax Rates'!$C$5="","",'Tax Rates'!$C$5)</f>
        <v>VERIFY</v>
      </c>
      <c r="G7" s="7" t="s">
        <v>23</v>
      </c>
      <c r="H7" s="7" t="s">
        <v>24</v>
      </c>
    </row>
    <row r="8" spans="1:12" x14ac:dyDescent="0.35">
      <c r="A8" s="5" t="s">
        <v>25</v>
      </c>
      <c r="B8" s="16" t="s">
        <v>26</v>
      </c>
      <c r="D8" t="s">
        <v>27</v>
      </c>
      <c r="E8" t="s">
        <v>28</v>
      </c>
    </row>
    <row r="9" spans="1:12" x14ac:dyDescent="0.35">
      <c r="A9" t="s">
        <v>29</v>
      </c>
      <c r="B9" t="s">
        <v>30</v>
      </c>
    </row>
    <row r="10" spans="1:12" x14ac:dyDescent="0.35">
      <c r="A10" s="19" t="s">
        <v>31</v>
      </c>
    </row>
    <row r="11" spans="1:12" x14ac:dyDescent="0.35">
      <c r="A11" s="20" t="s">
        <v>32</v>
      </c>
      <c r="B11" s="20" t="s">
        <v>33</v>
      </c>
      <c r="C11" s="20" t="s">
        <v>34</v>
      </c>
      <c r="D11" s="20" t="s">
        <v>35</v>
      </c>
      <c r="E11" s="20" t="s">
        <v>36</v>
      </c>
      <c r="F11" s="20" t="s">
        <v>37</v>
      </c>
      <c r="G11" s="20" t="s">
        <v>38</v>
      </c>
      <c r="H11" s="20" t="s">
        <v>39</v>
      </c>
      <c r="I11" s="20" t="s">
        <v>40</v>
      </c>
      <c r="J11" s="20" t="s">
        <v>41</v>
      </c>
    </row>
    <row r="12" spans="1:12" x14ac:dyDescent="0.35">
      <c r="A12" s="6" t="s">
        <v>42</v>
      </c>
      <c r="B12" s="21"/>
      <c r="C12" s="21"/>
      <c r="D12" s="25"/>
      <c r="E12" s="23" t="str">
        <f t="shared" ref="E12:E28" si="0">IF(OR(B12="",D12=""),"",SUM(B12:C12)*D12)</f>
        <v/>
      </c>
      <c r="F12" s="23" t="str">
        <f t="shared" ref="F12:F28" si="1">IF(OR(B12="",D12=""),"",SUM(B12:C12)+E12)</f>
        <v/>
      </c>
      <c r="G12" s="16"/>
      <c r="H12" s="6" t="str">
        <f t="shared" ref="H12:H28" si="2">IF(CurrentRev="","",IF(G12="","",IF(G12&lt;CurrentRev,"SUPERSEDED","current")))</f>
        <v/>
      </c>
      <c r="I12" s="32" t="str">
        <f>IFERROR(INDEX('Quote Leveling'!$B$26:$B$30,MATCH("USE",'Quote Leveling'!$J$26:$J$30,0)),"")</f>
        <v/>
      </c>
      <c r="J12" s="6" t="str">
        <f>IF(I12="","no quote marked USE",IF(ROUND(I12,0)=ROUND(B12,0),"matches leveling","differs from leveling"))</f>
        <v>no quote marked USE</v>
      </c>
    </row>
    <row r="13" spans="1:12" x14ac:dyDescent="0.35">
      <c r="A13" s="6" t="s">
        <v>43</v>
      </c>
      <c r="B13" s="21"/>
      <c r="C13" s="21"/>
      <c r="D13" s="25"/>
      <c r="E13" s="23" t="str">
        <f t="shared" si="0"/>
        <v/>
      </c>
      <c r="F13" s="23" t="str">
        <f t="shared" si="1"/>
        <v/>
      </c>
      <c r="G13" s="16"/>
      <c r="H13" s="6" t="str">
        <f t="shared" si="2"/>
        <v/>
      </c>
      <c r="I13" s="6" t="str">
        <f>""</f>
        <v/>
      </c>
      <c r="J13" s="6" t="str">
        <f>IF(B13&gt;0,"entered directly","")</f>
        <v/>
      </c>
    </row>
    <row r="14" spans="1:12" x14ac:dyDescent="0.35">
      <c r="A14" s="6" t="s">
        <v>44</v>
      </c>
      <c r="B14" s="21"/>
      <c r="C14" s="21"/>
      <c r="D14" s="25"/>
      <c r="E14" s="23" t="str">
        <f t="shared" si="0"/>
        <v/>
      </c>
      <c r="F14" s="23" t="str">
        <f t="shared" si="1"/>
        <v/>
      </c>
      <c r="G14" s="16"/>
      <c r="H14" s="6" t="str">
        <f t="shared" si="2"/>
        <v/>
      </c>
      <c r="I14" s="32" t="str">
        <f>IFERROR(INDEX('Quote Leveling'!$B$16:$B$20,MATCH("USE",'Quote Leveling'!$J$16:$J$20,0)),"")</f>
        <v/>
      </c>
      <c r="J14" s="6" t="str">
        <f>IF(I14="","no quote marked USE",IF(ROUND(I14,0)=ROUND(B14,0),"matches leveling","differs from leveling"))</f>
        <v>no quote marked USE</v>
      </c>
    </row>
    <row r="15" spans="1:12" x14ac:dyDescent="0.35">
      <c r="A15" s="6" t="s">
        <v>45</v>
      </c>
      <c r="B15" s="21"/>
      <c r="C15" s="21"/>
      <c r="D15" s="25"/>
      <c r="E15" s="23" t="str">
        <f t="shared" si="0"/>
        <v/>
      </c>
      <c r="F15" s="23" t="str">
        <f t="shared" si="1"/>
        <v/>
      </c>
      <c r="G15" s="16"/>
      <c r="H15" s="6" t="str">
        <f t="shared" si="2"/>
        <v/>
      </c>
      <c r="I15" s="6" t="str">
        <f>""</f>
        <v/>
      </c>
      <c r="J15" s="6" t="str">
        <f>IF(B15&gt;0,"entered directly","")</f>
        <v/>
      </c>
    </row>
    <row r="16" spans="1:12" x14ac:dyDescent="0.35">
      <c r="A16" s="6" t="s">
        <v>46</v>
      </c>
      <c r="B16" s="21"/>
      <c r="C16" s="21"/>
      <c r="D16" s="25"/>
      <c r="E16" s="23" t="str">
        <f t="shared" si="0"/>
        <v/>
      </c>
      <c r="F16" s="23" t="str">
        <f t="shared" si="1"/>
        <v/>
      </c>
      <c r="G16" s="16"/>
      <c r="H16" s="6" t="str">
        <f t="shared" si="2"/>
        <v/>
      </c>
      <c r="I16" s="6" t="str">
        <f>""</f>
        <v/>
      </c>
      <c r="J16" s="6" t="str">
        <f>IF(B16&gt;0,"entered directly","")</f>
        <v/>
      </c>
    </row>
    <row r="17" spans="1:10" x14ac:dyDescent="0.35">
      <c r="A17" s="6" t="s">
        <v>47</v>
      </c>
      <c r="B17" s="21"/>
      <c r="C17" s="21"/>
      <c r="D17" s="31" t="str">
        <f>IF('Tax Rates'!$C$4="","",'Tax Rates'!$C$4)</f>
        <v/>
      </c>
      <c r="E17" s="23" t="str">
        <f t="shared" si="0"/>
        <v/>
      </c>
      <c r="F17" s="23" t="str">
        <f t="shared" si="1"/>
        <v/>
      </c>
      <c r="G17" s="16"/>
      <c r="H17" s="6" t="str">
        <f t="shared" si="2"/>
        <v/>
      </c>
      <c r="I17" s="32" t="str">
        <f>IFERROR(INDEX('Quote Leveling'!$B$6:$B$10,MATCH("USE",'Quote Leveling'!$J$6:$J$10,0)),"")</f>
        <v/>
      </c>
      <c r="J17" s="6" t="str">
        <f>IF(I17="","no quote marked USE",IF(ROUND(I17,0)=ROUND(B17,0),"matches leveling","differs from leveling"))</f>
        <v>no quote marked USE</v>
      </c>
    </row>
    <row r="18" spans="1:10" x14ac:dyDescent="0.35">
      <c r="A18" s="6" t="s">
        <v>48</v>
      </c>
      <c r="B18" s="21"/>
      <c r="C18" s="21"/>
      <c r="D18" s="31" t="str">
        <f>IF('Tax Rates'!$C$4="","",'Tax Rates'!$C$4)</f>
        <v/>
      </c>
      <c r="E18" s="23" t="str">
        <f t="shared" si="0"/>
        <v/>
      </c>
      <c r="F18" s="23" t="str">
        <f t="shared" si="1"/>
        <v/>
      </c>
      <c r="G18" s="16"/>
      <c r="H18" s="6" t="str">
        <f t="shared" si="2"/>
        <v/>
      </c>
      <c r="I18" s="6" t="str">
        <f>""</f>
        <v/>
      </c>
      <c r="J18" s="6" t="str">
        <f>IF(B18&gt;0,"entered directly","")</f>
        <v/>
      </c>
    </row>
    <row r="19" spans="1:10" x14ac:dyDescent="0.35">
      <c r="A19" s="6" t="s">
        <v>49</v>
      </c>
      <c r="B19" s="21"/>
      <c r="C19" s="21"/>
      <c r="D19" s="31" t="str">
        <f>IF('Tax Rates'!$C$4="","",'Tax Rates'!$C$4)</f>
        <v/>
      </c>
      <c r="E19" s="23" t="str">
        <f t="shared" si="0"/>
        <v/>
      </c>
      <c r="F19" s="23" t="str">
        <f t="shared" si="1"/>
        <v/>
      </c>
      <c r="G19" s="16"/>
      <c r="H19" s="6" t="str">
        <f t="shared" si="2"/>
        <v/>
      </c>
      <c r="I19" s="32" t="str">
        <f>IFERROR(INDEX('Quote Leveling'!$B$36:$B$40,MATCH("USE",'Quote Leveling'!$J$36:$J$40,0)),"")</f>
        <v/>
      </c>
      <c r="J19" s="6" t="str">
        <f>IF(I19="","no quote marked USE",IF(ROUND(I19,0)=ROUND(B19,0),"matches leveling","differs from leveling"))</f>
        <v>no quote marked USE</v>
      </c>
    </row>
    <row r="20" spans="1:10" x14ac:dyDescent="0.35">
      <c r="A20" s="6" t="s">
        <v>50</v>
      </c>
      <c r="B20" s="21"/>
      <c r="C20" s="21"/>
      <c r="D20" s="31" t="str">
        <f>IF('Tax Rates'!$C$4="","",'Tax Rates'!$C$4)</f>
        <v/>
      </c>
      <c r="E20" s="23" t="str">
        <f t="shared" si="0"/>
        <v/>
      </c>
      <c r="F20" s="23" t="str">
        <f t="shared" si="1"/>
        <v/>
      </c>
      <c r="G20" s="16"/>
      <c r="H20" s="6" t="str">
        <f t="shared" si="2"/>
        <v/>
      </c>
      <c r="I20" s="32" t="str">
        <f>IFERROR(INDEX('Quote Leveling'!$B$46:$B$50,MATCH("USE",'Quote Leveling'!$J$46:$J$50,0)),"")</f>
        <v/>
      </c>
      <c r="J20" s="6" t="str">
        <f>IF(I20="","no quote marked USE",IF(ROUND(I20,0)=ROUND(B20,0),"matches leveling","differs from leveling"))</f>
        <v>no quote marked USE</v>
      </c>
    </row>
    <row r="21" spans="1:10" x14ac:dyDescent="0.35">
      <c r="A21" s="6" t="s">
        <v>51</v>
      </c>
      <c r="B21" s="21"/>
      <c r="C21" s="21"/>
      <c r="D21" s="31" t="str">
        <f>IF('Tax Rates'!$C$4="","",'Tax Rates'!$C$4)</f>
        <v/>
      </c>
      <c r="E21" s="23" t="str">
        <f t="shared" si="0"/>
        <v/>
      </c>
      <c r="F21" s="23" t="str">
        <f t="shared" si="1"/>
        <v/>
      </c>
      <c r="G21" s="16"/>
      <c r="H21" s="6" t="str">
        <f t="shared" si="2"/>
        <v/>
      </c>
      <c r="I21" s="6" t="str">
        <f>""</f>
        <v/>
      </c>
      <c r="J21" s="6" t="str">
        <f t="shared" ref="J21:J28" si="3">IF(B21&gt;0,"entered directly","")</f>
        <v/>
      </c>
    </row>
    <row r="22" spans="1:10" x14ac:dyDescent="0.35">
      <c r="A22" s="6" t="s">
        <v>52</v>
      </c>
      <c r="B22" s="21"/>
      <c r="C22" s="21"/>
      <c r="D22" s="31" t="str">
        <f>IF('Tax Rates'!$C$4="","",'Tax Rates'!$C$4)</f>
        <v/>
      </c>
      <c r="E22" s="23" t="str">
        <f t="shared" si="0"/>
        <v/>
      </c>
      <c r="F22" s="23" t="str">
        <f t="shared" si="1"/>
        <v/>
      </c>
      <c r="G22" s="16"/>
      <c r="H22" s="6" t="str">
        <f t="shared" si="2"/>
        <v/>
      </c>
      <c r="I22" s="6" t="str">
        <f>""</f>
        <v/>
      </c>
      <c r="J22" s="6" t="str">
        <f t="shared" si="3"/>
        <v/>
      </c>
    </row>
    <row r="23" spans="1:10" x14ac:dyDescent="0.35">
      <c r="A23" s="6" t="s">
        <v>53</v>
      </c>
      <c r="B23" s="21"/>
      <c r="C23" s="21"/>
      <c r="D23" s="31" t="str">
        <f>IF('Tax Rates'!$C$4="","",'Tax Rates'!$C$4)</f>
        <v/>
      </c>
      <c r="E23" s="23" t="str">
        <f t="shared" si="0"/>
        <v/>
      </c>
      <c r="F23" s="23" t="str">
        <f t="shared" si="1"/>
        <v/>
      </c>
      <c r="G23" s="16"/>
      <c r="H23" s="6" t="str">
        <f t="shared" si="2"/>
        <v/>
      </c>
      <c r="I23" s="6" t="str">
        <f>""</f>
        <v/>
      </c>
      <c r="J23" s="6" t="str">
        <f t="shared" si="3"/>
        <v/>
      </c>
    </row>
    <row r="24" spans="1:10" x14ac:dyDescent="0.35">
      <c r="A24" s="6" t="s">
        <v>54</v>
      </c>
      <c r="B24" s="21"/>
      <c r="C24" s="21"/>
      <c r="D24" s="31" t="str">
        <f>IF('Tax Rates'!$C$4="","",'Tax Rates'!$C$4)</f>
        <v/>
      </c>
      <c r="E24" s="23" t="str">
        <f t="shared" si="0"/>
        <v/>
      </c>
      <c r="F24" s="23" t="str">
        <f t="shared" si="1"/>
        <v/>
      </c>
      <c r="G24" s="16"/>
      <c r="H24" s="6" t="str">
        <f t="shared" si="2"/>
        <v/>
      </c>
      <c r="I24" s="6" t="str">
        <f>""</f>
        <v/>
      </c>
      <c r="J24" s="6" t="str">
        <f t="shared" si="3"/>
        <v/>
      </c>
    </row>
    <row r="25" spans="1:10" x14ac:dyDescent="0.35">
      <c r="A25" s="6" t="s">
        <v>55</v>
      </c>
      <c r="B25" s="21"/>
      <c r="C25" s="21"/>
      <c r="D25" s="31" t="str">
        <f>IF('Tax Rates'!$C$4="","",'Tax Rates'!$C$4)</f>
        <v/>
      </c>
      <c r="E25" s="23" t="str">
        <f t="shared" si="0"/>
        <v/>
      </c>
      <c r="F25" s="23" t="str">
        <f t="shared" si="1"/>
        <v/>
      </c>
      <c r="G25" s="16"/>
      <c r="H25" s="6" t="str">
        <f t="shared" si="2"/>
        <v/>
      </c>
      <c r="I25" s="6" t="str">
        <f>""</f>
        <v/>
      </c>
      <c r="J25" s="6" t="str">
        <f t="shared" si="3"/>
        <v/>
      </c>
    </row>
    <row r="26" spans="1:10" x14ac:dyDescent="0.35">
      <c r="A26" s="6" t="s">
        <v>56</v>
      </c>
      <c r="B26" s="21"/>
      <c r="C26" s="21"/>
      <c r="D26" s="31" t="str">
        <f>IF('Tax Rates'!$C$4="","",'Tax Rates'!$C$4)</f>
        <v/>
      </c>
      <c r="E26" s="23" t="str">
        <f t="shared" si="0"/>
        <v/>
      </c>
      <c r="F26" s="23" t="str">
        <f t="shared" si="1"/>
        <v/>
      </c>
      <c r="G26" s="16"/>
      <c r="H26" s="6" t="str">
        <f t="shared" si="2"/>
        <v/>
      </c>
      <c r="I26" s="6" t="str">
        <f>""</f>
        <v/>
      </c>
      <c r="J26" s="6" t="str">
        <f t="shared" si="3"/>
        <v/>
      </c>
    </row>
    <row r="27" spans="1:10" x14ac:dyDescent="0.35">
      <c r="A27" s="6" t="s">
        <v>57</v>
      </c>
      <c r="B27" s="21"/>
      <c r="C27" s="21"/>
      <c r="D27" s="31" t="str">
        <f>IF('Tax Rates'!$C$4="","",'Tax Rates'!$C$4)</f>
        <v/>
      </c>
      <c r="E27" s="23" t="str">
        <f t="shared" si="0"/>
        <v/>
      </c>
      <c r="F27" s="23" t="str">
        <f t="shared" si="1"/>
        <v/>
      </c>
      <c r="G27" s="16"/>
      <c r="H27" s="6" t="str">
        <f t="shared" si="2"/>
        <v/>
      </c>
      <c r="I27" s="6" t="str">
        <f>""</f>
        <v/>
      </c>
      <c r="J27" s="6" t="str">
        <f t="shared" si="3"/>
        <v/>
      </c>
    </row>
    <row r="28" spans="1:10" x14ac:dyDescent="0.35">
      <c r="A28" s="6" t="s">
        <v>58</v>
      </c>
      <c r="B28" s="21"/>
      <c r="C28" s="21"/>
      <c r="D28" s="31" t="str">
        <f>IF('Tax Rates'!$C$4="","",'Tax Rates'!$C$4)</f>
        <v/>
      </c>
      <c r="E28" s="23" t="str">
        <f t="shared" si="0"/>
        <v/>
      </c>
      <c r="F28" s="23" t="str">
        <f t="shared" si="1"/>
        <v/>
      </c>
      <c r="G28" s="16"/>
      <c r="H28" s="6" t="str">
        <f t="shared" si="2"/>
        <v/>
      </c>
      <c r="I28" s="6" t="str">
        <f>""</f>
        <v/>
      </c>
      <c r="J28" s="6" t="str">
        <f t="shared" si="3"/>
        <v/>
      </c>
    </row>
    <row r="29" spans="1:10" x14ac:dyDescent="0.35">
      <c r="A29" s="5" t="s">
        <v>59</v>
      </c>
      <c r="B29" s="26" t="str">
        <f>IF(COUNT(B12:B28)=0,"",SUM(B12:B28))</f>
        <v/>
      </c>
      <c r="C29" s="26" t="str">
        <f>IF(COUNT(C12:C28)=0,"",SUM(C12:C28))</f>
        <v/>
      </c>
      <c r="E29" s="26" t="str">
        <f>IF(COUNT(E12:E28)=0,"",SUM(E12:E28))</f>
        <v/>
      </c>
      <c r="F29" s="26" t="str">
        <f>IF(COUNT(F12:F28)=0,"",SUM(F12:F28))</f>
        <v/>
      </c>
      <c r="H29" s="33" t="str">
        <f>IF(COUNT(G12:G28)=0,"No priced revision recorded",IF(COUNTIF(H12:H28,"SUPERSEDED")=0,"Check supplied coverage",COUNTIF(H12:H28,"SUPERSEDED")&amp;" stale"))</f>
        <v>No priced revision recorded</v>
      </c>
    </row>
    <row r="30" spans="1:10" x14ac:dyDescent="0.35">
      <c r="A30" s="5" t="s">
        <v>60</v>
      </c>
      <c r="B30" s="34"/>
      <c r="E30" s="5" t="s">
        <v>61</v>
      </c>
      <c r="F30" s="23" t="str">
        <f>IF(OR(F29="",B30=""),"",F29*B30)</f>
        <v/>
      </c>
    </row>
    <row r="31" spans="1:10" x14ac:dyDescent="0.35">
      <c r="E31" s="14" t="s">
        <v>62</v>
      </c>
      <c r="F31" s="35" t="str">
        <f>IF(OR(F29="",B30=""),"",F29+F30)</f>
        <v/>
      </c>
    </row>
    <row r="33" spans="1:2" x14ac:dyDescent="0.35">
      <c r="A33" s="19" t="s">
        <v>63</v>
      </c>
    </row>
    <row r="34" spans="1:2" x14ac:dyDescent="0.35">
      <c r="A34" s="7" t="s">
        <v>64</v>
      </c>
    </row>
    <row r="35" spans="1:2" x14ac:dyDescent="0.35">
      <c r="A35" s="5" t="s">
        <v>65</v>
      </c>
      <c r="B35" s="36" t="str">
        <f>IF(F31="","",IF(BuildingSF=0,"",F31/BuildingSF))</f>
        <v/>
      </c>
    </row>
    <row r="36" spans="1:2" x14ac:dyDescent="0.35">
      <c r="A36" s="5" t="s">
        <v>66</v>
      </c>
      <c r="B36" s="37" t="str">
        <f>IF(F31="","",IF(Tonnage=0,"",F31/Tonnage))</f>
        <v/>
      </c>
    </row>
    <row r="37" spans="1:2" x14ac:dyDescent="0.35">
      <c r="A37" s="5" t="s">
        <v>67</v>
      </c>
      <c r="B37" s="36" t="str">
        <f>IF(F31="","",IF(Tonnage=0,"",F31/(Tonnage*2000)))</f>
        <v/>
      </c>
    </row>
    <row r="38" spans="1:2" x14ac:dyDescent="0.35">
      <c r="A38" s="5" t="s">
        <v>68</v>
      </c>
      <c r="B38" s="38" t="str">
        <f>IF(BuildingSF=0,"",(Tonnage*2000)/BuildingSF)</f>
        <v/>
      </c>
    </row>
    <row r="40" spans="1:2" x14ac:dyDescent="0.35">
      <c r="A40" s="19" t="s">
        <v>69</v>
      </c>
    </row>
    <row r="41" spans="1:2" x14ac:dyDescent="0.35">
      <c r="A41" s="5" t="s">
        <v>70</v>
      </c>
      <c r="B41" s="21"/>
    </row>
    <row r="42" spans="1:2" x14ac:dyDescent="0.35">
      <c r="A42" s="5" t="s">
        <v>71</v>
      </c>
      <c r="B42" s="23" t="str">
        <f>IF(F31="","",IF(B41=0,"",F31-B41))</f>
        <v/>
      </c>
    </row>
    <row r="43" spans="1:2" x14ac:dyDescent="0.35">
      <c r="A43" s="5" t="s">
        <v>72</v>
      </c>
      <c r="B43" s="25" t="str">
        <f>IF(F31="","",IF(B41=0,"",(F31-B41)/B41))</f>
        <v/>
      </c>
    </row>
  </sheetData>
  <conditionalFormatting sqref="A12:J28">
    <cfRule type="expression" dxfId="6" priority="4">
      <formula>$H12="SUPERSEDED"</formula>
    </cfRule>
  </conditionalFormatting>
  <conditionalFormatting sqref="E7">
    <cfRule type="expression" dxfId="5" priority="6">
      <formula>ISNUMBER(SEARCH("VERIFY",$E$7))</formula>
    </cfRule>
  </conditionalFormatting>
  <conditionalFormatting sqref="J12:J28">
    <cfRule type="cellIs" dxfId="4" priority="5" operator="equal">
      <formula>"differs from leveling"</formula>
    </cfRule>
  </conditionalFormatting>
  <dataValidations count="2">
    <dataValidation type="list" allowBlank="1" sqref="B6" xr:uid="{00000000-0002-0000-0400-000000000000}">
      <formula1>"Lump Sum,Unit Price,T&amp;M,Budget,Design-Build"</formula1>
    </dataValidation>
    <dataValidation type="list" allowBlank="1" promptTitle="Priced on" prompt="Which revision was this price based on?" sqref="G12:G28" xr:uid="{00000000-0002-0000-0400-000001000000}">
      <formula1>RevList</formula1>
    </dataValidation>
  </dataValidations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AA5B4"/>
    <pageSetUpPr fitToPage="1"/>
  </sheetPr>
  <dimension ref="A1:L40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0" customWidth="1"/>
    <col min="2" max="2" width="18" customWidth="1"/>
    <col min="3" max="3" width="86" customWidth="1"/>
    <col min="4" max="4" width="8" customWidth="1"/>
  </cols>
  <sheetData>
    <row r="1" spans="1:12" ht="22" customHeight="1" x14ac:dyDescent="0.35">
      <c r="A1" s="15" t="s">
        <v>0</v>
      </c>
      <c r="B1" s="3" t="s">
        <v>148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7" t="s">
        <v>149</v>
      </c>
    </row>
    <row r="4" spans="1:12" x14ac:dyDescent="0.35">
      <c r="A4" s="18" t="s">
        <v>150</v>
      </c>
      <c r="B4" s="18" t="s">
        <v>151</v>
      </c>
      <c r="C4" s="18" t="s">
        <v>152</v>
      </c>
      <c r="D4" s="18" t="s">
        <v>153</v>
      </c>
    </row>
    <row r="5" spans="1:12" x14ac:dyDescent="0.35">
      <c r="A5" s="16"/>
      <c r="B5" s="16"/>
      <c r="C5" s="16"/>
      <c r="D5" s="6" t="str">
        <f>IF(UPPER(A5)="Y",COUNTIF($A$5:$A5,"Y"),"")</f>
        <v/>
      </c>
    </row>
    <row r="6" spans="1:12" x14ac:dyDescent="0.35">
      <c r="A6" s="16"/>
      <c r="B6" s="16"/>
      <c r="C6" s="16"/>
      <c r="D6" s="6" t="str">
        <f>IF(UPPER(A6)="Y",COUNTIF($A$5:$A6,"Y"),"")</f>
        <v/>
      </c>
    </row>
    <row r="7" spans="1:12" x14ac:dyDescent="0.35">
      <c r="A7" s="16"/>
      <c r="B7" s="16"/>
      <c r="C7" s="16"/>
      <c r="D7" s="6" t="str">
        <f>IF(UPPER(A7)="Y",COUNTIF($A$5:$A7,"Y"),"")</f>
        <v/>
      </c>
    </row>
    <row r="8" spans="1:12" x14ac:dyDescent="0.35">
      <c r="A8" s="16"/>
      <c r="B8" s="16"/>
      <c r="C8" s="16"/>
      <c r="D8" s="6" t="str">
        <f>IF(UPPER(A8)="Y",COUNTIF($A$5:$A8,"Y"),"")</f>
        <v/>
      </c>
    </row>
    <row r="9" spans="1:12" x14ac:dyDescent="0.35">
      <c r="A9" s="16"/>
      <c r="B9" s="16"/>
      <c r="C9" s="16"/>
      <c r="D9" s="6" t="str">
        <f>IF(UPPER(A9)="Y",COUNTIF($A$5:$A9,"Y"),"")</f>
        <v/>
      </c>
    </row>
    <row r="10" spans="1:12" x14ac:dyDescent="0.35">
      <c r="A10" s="16"/>
      <c r="B10" s="16"/>
      <c r="C10" s="16"/>
      <c r="D10" s="6" t="str">
        <f>IF(UPPER(A10)="Y",COUNTIF($A$5:$A10,"Y"),"")</f>
        <v/>
      </c>
    </row>
    <row r="11" spans="1:12" x14ac:dyDescent="0.35">
      <c r="A11" s="16"/>
      <c r="B11" s="16" t="s">
        <v>154</v>
      </c>
      <c r="C11" s="16" t="s">
        <v>155</v>
      </c>
      <c r="D11" s="6" t="str">
        <f>IF(UPPER(A11)="Y",COUNTIF($A$5:$A11,"Y"),"")</f>
        <v/>
      </c>
    </row>
    <row r="12" spans="1:12" x14ac:dyDescent="0.35">
      <c r="A12" s="16"/>
      <c r="B12" s="16"/>
      <c r="C12" s="16"/>
      <c r="D12" s="6" t="str">
        <f>IF(UPPER(A12)="Y",COUNTIF($A$5:$A12,"Y"),"")</f>
        <v/>
      </c>
    </row>
    <row r="13" spans="1:12" x14ac:dyDescent="0.35">
      <c r="A13" s="16"/>
      <c r="B13" s="16"/>
      <c r="C13" s="16"/>
      <c r="D13" s="6" t="str">
        <f>IF(UPPER(A13)="Y",COUNTIF($A$5:$A13,"Y"),"")</f>
        <v/>
      </c>
    </row>
    <row r="14" spans="1:12" x14ac:dyDescent="0.35">
      <c r="A14" s="16"/>
      <c r="B14" s="16"/>
      <c r="C14" s="16"/>
      <c r="D14" s="6" t="str">
        <f>IF(UPPER(A14)="Y",COUNTIF($A$5:$A14,"Y"),"")</f>
        <v/>
      </c>
    </row>
    <row r="15" spans="1:12" x14ac:dyDescent="0.35">
      <c r="A15" s="16"/>
      <c r="B15" s="16"/>
      <c r="C15" s="16"/>
      <c r="D15" s="6" t="str">
        <f>IF(UPPER(A15)="Y",COUNTIF($A$5:$A15,"Y"),"")</f>
        <v/>
      </c>
    </row>
    <row r="16" spans="1:12" x14ac:dyDescent="0.35">
      <c r="A16" s="16"/>
      <c r="B16" s="16"/>
      <c r="C16" s="16"/>
      <c r="D16" s="6" t="str">
        <f>IF(UPPER(A16)="Y",COUNTIF($A$5:$A16,"Y"),"")</f>
        <v/>
      </c>
    </row>
    <row r="17" spans="1:4" x14ac:dyDescent="0.35">
      <c r="A17" s="16"/>
      <c r="B17" s="16"/>
      <c r="C17" s="16"/>
      <c r="D17" s="6" t="str">
        <f>IF(UPPER(A17)="Y",COUNTIF($A$5:$A17,"Y"),"")</f>
        <v/>
      </c>
    </row>
    <row r="18" spans="1:4" x14ac:dyDescent="0.35">
      <c r="A18" s="16"/>
      <c r="B18" s="16"/>
      <c r="C18" s="16"/>
      <c r="D18" s="6" t="str">
        <f>IF(UPPER(A18)="Y",COUNTIF($A$5:$A18,"Y"),"")</f>
        <v/>
      </c>
    </row>
    <row r="19" spans="1:4" x14ac:dyDescent="0.35">
      <c r="A19" s="16"/>
      <c r="B19" s="16"/>
      <c r="C19" s="16"/>
      <c r="D19" s="6" t="str">
        <f>IF(UPPER(A19)="Y",COUNTIF($A$5:$A19,"Y"),"")</f>
        <v/>
      </c>
    </row>
    <row r="20" spans="1:4" x14ac:dyDescent="0.35">
      <c r="A20" s="16"/>
      <c r="B20" s="16"/>
      <c r="C20" s="16"/>
      <c r="D20" s="6" t="str">
        <f>IF(UPPER(A20)="Y",COUNTIF($A$5:$A20,"Y"),"")</f>
        <v/>
      </c>
    </row>
    <row r="21" spans="1:4" x14ac:dyDescent="0.35">
      <c r="A21" s="16"/>
      <c r="B21" s="16"/>
      <c r="C21" s="16"/>
      <c r="D21" s="6" t="str">
        <f>IF(UPPER(A21)="Y",COUNTIF($A$5:$A21,"Y"),"")</f>
        <v/>
      </c>
    </row>
    <row r="22" spans="1:4" x14ac:dyDescent="0.35">
      <c r="A22" s="16"/>
      <c r="B22" s="16"/>
      <c r="C22" s="16"/>
      <c r="D22" s="6" t="str">
        <f>IF(UPPER(A22)="Y",COUNTIF($A$5:$A22,"Y"),"")</f>
        <v/>
      </c>
    </row>
    <row r="23" spans="1:4" x14ac:dyDescent="0.35">
      <c r="A23" s="16"/>
      <c r="B23" s="16"/>
      <c r="C23" s="16"/>
      <c r="D23" s="6" t="str">
        <f>IF(UPPER(A23)="Y",COUNTIF($A$5:$A23,"Y"),"")</f>
        <v/>
      </c>
    </row>
    <row r="24" spans="1:4" x14ac:dyDescent="0.35">
      <c r="A24" s="16"/>
      <c r="B24" s="16"/>
      <c r="C24" s="16"/>
      <c r="D24" s="6" t="str">
        <f>IF(UPPER(A24)="Y",COUNTIF($A$5:$A24,"Y"),"")</f>
        <v/>
      </c>
    </row>
    <row r="25" spans="1:4" x14ac:dyDescent="0.35">
      <c r="A25" s="16"/>
      <c r="B25" s="16"/>
      <c r="C25" s="16"/>
      <c r="D25" s="6" t="str">
        <f>IF(UPPER(A25)="Y",COUNTIF($A$5:$A25,"Y"),"")</f>
        <v/>
      </c>
    </row>
    <row r="26" spans="1:4" x14ac:dyDescent="0.35">
      <c r="A26" s="16"/>
      <c r="B26" s="16"/>
      <c r="C26" s="16"/>
      <c r="D26" s="6" t="str">
        <f>IF(UPPER(A26)="Y",COUNTIF($A$5:$A26,"Y"),"")</f>
        <v/>
      </c>
    </row>
    <row r="27" spans="1:4" x14ac:dyDescent="0.35">
      <c r="A27" s="16"/>
      <c r="B27" s="16"/>
      <c r="C27" s="16"/>
      <c r="D27" s="6" t="str">
        <f>IF(UPPER(A27)="Y",COUNTIF($A$5:$A27,"Y"),"")</f>
        <v/>
      </c>
    </row>
    <row r="28" spans="1:4" x14ac:dyDescent="0.35">
      <c r="A28" s="16"/>
      <c r="B28" s="16"/>
      <c r="C28" s="16"/>
      <c r="D28" s="6" t="str">
        <f>IF(UPPER(A28)="Y",COUNTIF($A$5:$A28,"Y"),"")</f>
        <v/>
      </c>
    </row>
    <row r="29" spans="1:4" x14ac:dyDescent="0.35">
      <c r="A29" s="16"/>
      <c r="B29" s="16"/>
      <c r="C29" s="16"/>
      <c r="D29" s="6" t="str">
        <f>IF(UPPER(A29)="Y",COUNTIF($A$5:$A29,"Y"),"")</f>
        <v/>
      </c>
    </row>
    <row r="30" spans="1:4" x14ac:dyDescent="0.35">
      <c r="A30" s="16"/>
      <c r="B30" s="16"/>
      <c r="C30" s="16"/>
      <c r="D30" s="6" t="str">
        <f>IF(UPPER(A30)="Y",COUNTIF($A$5:$A30,"Y"),"")</f>
        <v/>
      </c>
    </row>
    <row r="31" spans="1:4" x14ac:dyDescent="0.35">
      <c r="A31" s="16"/>
      <c r="B31" s="16"/>
      <c r="C31" s="16"/>
      <c r="D31" s="6" t="str">
        <f>IF(UPPER(A31)="Y",COUNTIF($A$5:$A31,"Y"),"")</f>
        <v/>
      </c>
    </row>
    <row r="32" spans="1:4" x14ac:dyDescent="0.35">
      <c r="A32" s="16"/>
      <c r="B32" s="16"/>
      <c r="C32" s="16"/>
      <c r="D32" s="6" t="str">
        <f>IF(UPPER(A32)="Y",COUNTIF($A$5:$A32,"Y"),"")</f>
        <v/>
      </c>
    </row>
    <row r="33" spans="1:4" x14ac:dyDescent="0.35">
      <c r="A33" s="16"/>
      <c r="B33" s="16"/>
      <c r="C33" s="16"/>
      <c r="D33" s="6" t="str">
        <f>IF(UPPER(A33)="Y",COUNTIF($A$5:$A33,"Y"),"")</f>
        <v/>
      </c>
    </row>
    <row r="34" spans="1:4" x14ac:dyDescent="0.35">
      <c r="A34" s="16"/>
      <c r="B34" s="16"/>
      <c r="C34" s="16"/>
      <c r="D34" s="6" t="str">
        <f>IF(UPPER(A34)="Y",COUNTIF($A$5:$A34,"Y"),"")</f>
        <v/>
      </c>
    </row>
    <row r="35" spans="1:4" x14ac:dyDescent="0.35">
      <c r="A35" s="16"/>
      <c r="B35" s="16"/>
      <c r="C35" s="16"/>
      <c r="D35" s="6" t="str">
        <f>IF(UPPER(A35)="Y",COUNTIF($A$5:$A35,"Y"),"")</f>
        <v/>
      </c>
    </row>
    <row r="36" spans="1:4" x14ac:dyDescent="0.35">
      <c r="A36" s="16"/>
      <c r="B36" s="16"/>
      <c r="C36" s="16"/>
      <c r="D36" s="6" t="str">
        <f>IF(UPPER(A36)="Y",COUNTIF($A$5:$A36,"Y"),"")</f>
        <v/>
      </c>
    </row>
    <row r="37" spans="1:4" x14ac:dyDescent="0.35">
      <c r="A37" s="16"/>
      <c r="B37" s="16"/>
      <c r="C37" s="16"/>
      <c r="D37" s="6" t="str">
        <f>IF(UPPER(A37)="Y",COUNTIF($A$5:$A37,"Y"),"")</f>
        <v/>
      </c>
    </row>
    <row r="38" spans="1:4" x14ac:dyDescent="0.35">
      <c r="A38" s="16"/>
      <c r="B38" s="16"/>
      <c r="C38" s="16"/>
      <c r="D38" s="6" t="str">
        <f>IF(UPPER(A38)="Y",COUNTIF($A$5:$A38,"Y"),"")</f>
        <v/>
      </c>
    </row>
    <row r="39" spans="1:4" x14ac:dyDescent="0.35">
      <c r="A39" s="16"/>
      <c r="B39" s="16"/>
      <c r="C39" s="16"/>
      <c r="D39" s="6" t="str">
        <f>IF(UPPER(A39)="Y",COUNTIF($A$5:$A39,"Y"),"")</f>
        <v/>
      </c>
    </row>
    <row r="40" spans="1:4" x14ac:dyDescent="0.35">
      <c r="A40" s="16"/>
      <c r="B40" s="16"/>
      <c r="C40" s="16"/>
      <c r="D40" s="6" t="str">
        <f>IF(UPPER(A40)="Y",COUNTIF($A$5:$A40,"Y"),"")</f>
        <v/>
      </c>
    </row>
  </sheetData>
  <conditionalFormatting sqref="A5:C40">
    <cfRule type="expression" dxfId="3" priority="1">
      <formula>UPPER($A5)="Y"</formula>
    </cfRule>
  </conditionalFormatting>
  <dataValidations count="1">
    <dataValidation type="list" allowBlank="1" sqref="A5:A40" xr:uid="{00000000-0002-0000-0500-000000000000}">
      <formula1>"Y,N"</formula1>
    </dataValidation>
  </dataValidations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AA5B4"/>
    <pageSetUpPr fitToPage="1"/>
  </sheetPr>
  <dimension ref="A1:L39"/>
  <sheetViews>
    <sheetView workbookViewId="0"/>
  </sheetViews>
  <sheetFormatPr defaultRowHeight="14.5" x14ac:dyDescent="0.35"/>
  <cols>
    <col min="1" max="1" width="5" customWidth="1"/>
    <col min="2" max="2" width="18" customWidth="1"/>
    <col min="3" max="3" width="30" customWidth="1"/>
    <col min="4" max="4" width="11" customWidth="1"/>
    <col min="5" max="5" width="34" customWidth="1"/>
  </cols>
  <sheetData>
    <row r="1" spans="1:12" ht="22" customHeight="1" x14ac:dyDescent="0.35">
      <c r="A1" s="15" t="s">
        <v>0</v>
      </c>
      <c r="B1" s="3" t="s">
        <v>156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7" t="s">
        <v>157</v>
      </c>
      <c r="B2" s="5" t="s">
        <v>158</v>
      </c>
      <c r="C2" s="17" t="str">
        <f>IFERROR(TRIM(LEFT(Estimate!B4,FIND(",",Estimate!B4)-1)),"")</f>
        <v>Sample City</v>
      </c>
    </row>
    <row r="3" spans="1:12" x14ac:dyDescent="0.35">
      <c r="B3" s="5" t="s">
        <v>159</v>
      </c>
      <c r="C3" s="17" t="str">
        <f>IFERROR(TRIM(RIGHT(SUBSTITUTE(Estimate!B4,",",REPT(" ",100)),100)),"")</f>
        <v>MA</v>
      </c>
    </row>
    <row r="4" spans="1:12" x14ac:dyDescent="0.35">
      <c r="B4" s="5" t="s">
        <v>17</v>
      </c>
      <c r="C4" s="39" t="str">
        <f>IF(COUNTIF(C8:C38,C3)=0,"",IF(COUNT(INDEX(D8:D38,MATCH(C3,C8:C38,0)))=0,"",INDEX(D8:D38,MATCH(C3,C8:C38,0))))</f>
        <v/>
      </c>
    </row>
    <row r="5" spans="1:12" x14ac:dyDescent="0.35">
      <c r="B5" s="5" t="s">
        <v>160</v>
      </c>
      <c r="C5" s="17" t="str">
        <f>IF(C4="","VERIFY","ok")</f>
        <v>VERIFY</v>
      </c>
    </row>
    <row r="7" spans="1:12" x14ac:dyDescent="0.35">
      <c r="C7" s="9" t="s">
        <v>161</v>
      </c>
      <c r="D7" s="9" t="s">
        <v>162</v>
      </c>
    </row>
    <row r="8" spans="1:12" x14ac:dyDescent="0.35">
      <c r="C8" s="16"/>
      <c r="D8" s="34"/>
    </row>
    <row r="9" spans="1:12" x14ac:dyDescent="0.35">
      <c r="C9" s="16"/>
      <c r="D9" s="34"/>
    </row>
    <row r="10" spans="1:12" x14ac:dyDescent="0.35">
      <c r="C10" s="16"/>
      <c r="D10" s="34"/>
    </row>
    <row r="11" spans="1:12" x14ac:dyDescent="0.35">
      <c r="C11" s="16"/>
      <c r="D11" s="34"/>
    </row>
    <row r="12" spans="1:12" x14ac:dyDescent="0.35">
      <c r="C12" s="16"/>
      <c r="D12" s="34"/>
    </row>
    <row r="13" spans="1:12" x14ac:dyDescent="0.35">
      <c r="C13" s="16"/>
      <c r="D13" s="34"/>
    </row>
    <row r="14" spans="1:12" x14ac:dyDescent="0.35">
      <c r="C14" s="16"/>
      <c r="D14" s="34"/>
    </row>
    <row r="15" spans="1:12" x14ac:dyDescent="0.35">
      <c r="C15" s="16"/>
      <c r="D15" s="34"/>
    </row>
    <row r="16" spans="1:12" x14ac:dyDescent="0.35">
      <c r="C16" s="16"/>
      <c r="D16" s="34"/>
    </row>
    <row r="17" spans="3:4" x14ac:dyDescent="0.35">
      <c r="C17" s="16"/>
      <c r="D17" s="34"/>
    </row>
    <row r="18" spans="3:4" x14ac:dyDescent="0.35">
      <c r="C18" s="16"/>
      <c r="D18" s="34"/>
    </row>
    <row r="19" spans="3:4" x14ac:dyDescent="0.35">
      <c r="C19" s="16"/>
      <c r="D19" s="34"/>
    </row>
    <row r="20" spans="3:4" x14ac:dyDescent="0.35">
      <c r="C20" s="16"/>
      <c r="D20" s="34"/>
    </row>
    <row r="21" spans="3:4" x14ac:dyDescent="0.35">
      <c r="C21" s="16"/>
      <c r="D21" s="34"/>
    </row>
    <row r="22" spans="3:4" x14ac:dyDescent="0.35">
      <c r="C22" s="16"/>
      <c r="D22" s="34"/>
    </row>
    <row r="23" spans="3:4" x14ac:dyDescent="0.35">
      <c r="C23" s="16"/>
      <c r="D23" s="34"/>
    </row>
    <row r="24" spans="3:4" x14ac:dyDescent="0.35">
      <c r="C24" s="16"/>
      <c r="D24" s="34"/>
    </row>
    <row r="25" spans="3:4" x14ac:dyDescent="0.35">
      <c r="C25" s="16"/>
      <c r="D25" s="34"/>
    </row>
    <row r="26" spans="3:4" x14ac:dyDescent="0.35">
      <c r="C26" s="16"/>
      <c r="D26" s="34"/>
    </row>
    <row r="27" spans="3:4" x14ac:dyDescent="0.35">
      <c r="C27" s="16"/>
      <c r="D27" s="34"/>
    </row>
    <row r="28" spans="3:4" x14ac:dyDescent="0.35">
      <c r="C28" s="16"/>
      <c r="D28" s="34"/>
    </row>
    <row r="29" spans="3:4" x14ac:dyDescent="0.35">
      <c r="C29" s="16"/>
      <c r="D29" s="34"/>
    </row>
    <row r="30" spans="3:4" x14ac:dyDescent="0.35">
      <c r="C30" s="16"/>
      <c r="D30" s="34"/>
    </row>
    <row r="31" spans="3:4" x14ac:dyDescent="0.35">
      <c r="C31" s="16"/>
      <c r="D31" s="34"/>
    </row>
    <row r="32" spans="3:4" x14ac:dyDescent="0.35">
      <c r="C32" s="16"/>
      <c r="D32" s="34"/>
    </row>
    <row r="33" spans="3:4" x14ac:dyDescent="0.35">
      <c r="C33" s="16"/>
      <c r="D33" s="34"/>
    </row>
    <row r="34" spans="3:4" x14ac:dyDescent="0.35">
      <c r="C34" s="16"/>
      <c r="D34" s="34"/>
    </row>
    <row r="35" spans="3:4" x14ac:dyDescent="0.35">
      <c r="C35" s="16"/>
      <c r="D35" s="34"/>
    </row>
    <row r="36" spans="3:4" x14ac:dyDescent="0.35">
      <c r="C36" s="16"/>
      <c r="D36" s="34"/>
    </row>
    <row r="37" spans="3:4" x14ac:dyDescent="0.35">
      <c r="C37" s="16"/>
      <c r="D37" s="34"/>
    </row>
    <row r="39" spans="3:4" x14ac:dyDescent="0.35">
      <c r="C39" s="7" t="s">
        <v>163</v>
      </c>
    </row>
  </sheetData>
  <conditionalFormatting sqref="C5">
    <cfRule type="expression" dxfId="2" priority="1">
      <formula>ISNUMBER(SEARCH("VERIFY",$C$5))</formula>
    </cfRule>
  </conditionalFormatting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AA5B4"/>
    <pageSetUpPr fitToPage="1"/>
  </sheetPr>
  <dimension ref="A1:L12"/>
  <sheetViews>
    <sheetView workbookViewId="0"/>
  </sheetViews>
  <sheetFormatPr defaultRowHeight="14.5" x14ac:dyDescent="0.35"/>
  <cols>
    <col min="1" max="1" width="5" customWidth="1"/>
    <col min="2" max="2" width="32" customWidth="1"/>
    <col min="3" max="3" width="15" customWidth="1"/>
    <col min="4" max="4" width="16" customWidth="1"/>
    <col min="5" max="5" width="21" customWidth="1"/>
    <col min="6" max="6" width="11" customWidth="1"/>
  </cols>
  <sheetData>
    <row r="1" spans="1:12" ht="22" customHeight="1" x14ac:dyDescent="0.35">
      <c r="A1" s="15" t="s">
        <v>0</v>
      </c>
      <c r="B1" s="3" t="s">
        <v>164</v>
      </c>
      <c r="C1" s="1"/>
      <c r="D1" s="1"/>
      <c r="E1" s="1"/>
      <c r="F1" s="1"/>
      <c r="G1" s="1"/>
      <c r="H1" s="1"/>
      <c r="I1" s="1"/>
      <c r="J1" s="1"/>
      <c r="K1" s="1"/>
      <c r="L1" s="1"/>
    </row>
    <row r="4" spans="1:12" x14ac:dyDescent="0.35">
      <c r="B4" s="20" t="s">
        <v>165</v>
      </c>
      <c r="C4" s="20" t="s">
        <v>166</v>
      </c>
      <c r="D4" s="20" t="s">
        <v>167</v>
      </c>
      <c r="E4" s="20" t="s">
        <v>168</v>
      </c>
      <c r="F4" s="20" t="s">
        <v>169</v>
      </c>
    </row>
    <row r="5" spans="1:12" x14ac:dyDescent="0.35">
      <c r="B5" s="6" t="s">
        <v>170</v>
      </c>
      <c r="C5" s="16"/>
      <c r="D5" s="16"/>
      <c r="E5" s="16"/>
      <c r="F5" s="34"/>
    </row>
    <row r="6" spans="1:12" x14ac:dyDescent="0.35">
      <c r="B6" s="6" t="s">
        <v>171</v>
      </c>
      <c r="C6" s="16"/>
      <c r="D6" s="16"/>
      <c r="E6" s="16"/>
      <c r="F6" s="34"/>
    </row>
    <row r="7" spans="1:12" x14ac:dyDescent="0.35">
      <c r="B7" s="6" t="s">
        <v>172</v>
      </c>
      <c r="C7" s="16"/>
      <c r="D7" s="16"/>
      <c r="E7" s="16"/>
      <c r="F7" s="34"/>
    </row>
    <row r="8" spans="1:12" x14ac:dyDescent="0.35">
      <c r="B8" s="6" t="s">
        <v>28</v>
      </c>
      <c r="C8" s="16"/>
      <c r="D8" s="16"/>
      <c r="E8" s="16"/>
      <c r="F8" s="34"/>
    </row>
    <row r="9" spans="1:12" x14ac:dyDescent="0.35">
      <c r="B9" s="6" t="s">
        <v>173</v>
      </c>
      <c r="C9" s="16"/>
      <c r="D9" s="16"/>
      <c r="E9" s="16"/>
      <c r="F9" s="34"/>
    </row>
    <row r="10" spans="1:12" x14ac:dyDescent="0.35">
      <c r="B10" s="6" t="s">
        <v>174</v>
      </c>
      <c r="C10" s="16"/>
      <c r="D10" s="16"/>
      <c r="E10" s="16"/>
      <c r="F10" s="34"/>
    </row>
    <row r="11" spans="1:12" x14ac:dyDescent="0.35">
      <c r="B11" s="5" t="s">
        <v>175</v>
      </c>
      <c r="F11" s="40" t="str">
        <f>IF(COUNT(F5:F10)=0,"",SUM(F5:F10))</f>
        <v/>
      </c>
    </row>
    <row r="12" spans="1:12" x14ac:dyDescent="0.35">
      <c r="B12" s="27" t="str">
        <f>IF(F11="","Schedule inputs required.",IF(ROUND(F11,4)=1,"","Schedule of values does not total 100%."))</f>
        <v>Schedule inputs required.</v>
      </c>
    </row>
  </sheetData>
  <conditionalFormatting sqref="F11">
    <cfRule type="cellIs" dxfId="1" priority="1" operator="notEqual">
      <formula>1</formula>
    </cfRule>
  </conditionalFormatting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AA5B4"/>
    <pageSetUpPr fitToPage="1"/>
  </sheetPr>
  <dimension ref="A1:L11"/>
  <sheetViews>
    <sheetView workbookViewId="0"/>
  </sheetViews>
  <sheetFormatPr defaultRowHeight="14.5" x14ac:dyDescent="0.35"/>
  <cols>
    <col min="1" max="1" width="28" customWidth="1"/>
    <col min="2" max="2" width="15" customWidth="1"/>
    <col min="3" max="3" width="13" customWidth="1"/>
    <col min="4" max="4" width="14" customWidth="1"/>
    <col min="5" max="5" width="56" customWidth="1"/>
  </cols>
  <sheetData>
    <row r="1" spans="1:12" ht="22" customHeight="1" x14ac:dyDescent="0.35">
      <c r="A1" s="15" t="s">
        <v>0</v>
      </c>
      <c r="B1" s="3" t="s">
        <v>176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7" t="s">
        <v>177</v>
      </c>
    </row>
    <row r="4" spans="1:12" x14ac:dyDescent="0.35">
      <c r="A4" s="9" t="s">
        <v>121</v>
      </c>
      <c r="B4" s="9" t="s">
        <v>178</v>
      </c>
      <c r="C4" s="9" t="s">
        <v>66</v>
      </c>
      <c r="D4" s="9" t="s">
        <v>179</v>
      </c>
      <c r="E4" s="9" t="s">
        <v>180</v>
      </c>
    </row>
    <row r="5" spans="1:12" x14ac:dyDescent="0.35">
      <c r="A5" s="30" t="str">
        <f>IF('Quote Leveling'!A6="","",'Quote Leveling'!A6)</f>
        <v/>
      </c>
      <c r="B5" s="32" t="str">
        <f>IF('Quote Leveling'!B6="","",'Quote Leveling'!B6)</f>
        <v/>
      </c>
      <c r="C5" s="32" t="str">
        <f>IF('Quote Leveling'!D6="","",'Quote Leveling'!D6)</f>
        <v/>
      </c>
      <c r="D5" s="31" t="str">
        <f>IF('Quote Leveling'!I6="","",'Quote Leveling'!I6)</f>
        <v/>
      </c>
      <c r="E5" s="6" t="str">
        <f>IF(B5="","",IF(N(D5)=0,"You were our best price on this package.","You were "&amp;TEXT(D5,"0.0%")&amp;" above our best price on this package."))</f>
        <v/>
      </c>
    </row>
    <row r="6" spans="1:12" x14ac:dyDescent="0.35">
      <c r="A6" s="30" t="str">
        <f>IF('Quote Leveling'!A7="","",'Quote Leveling'!A7)</f>
        <v/>
      </c>
      <c r="B6" s="32" t="str">
        <f>IF('Quote Leveling'!B7="","",'Quote Leveling'!B7)</f>
        <v/>
      </c>
      <c r="C6" s="32" t="str">
        <f>IF('Quote Leveling'!D7="","",'Quote Leveling'!D7)</f>
        <v/>
      </c>
      <c r="D6" s="31" t="str">
        <f>IF('Quote Leveling'!I7="","",'Quote Leveling'!I7)</f>
        <v/>
      </c>
      <c r="E6" s="6" t="str">
        <f>IF(B6="","",IF(N(D6)=0,"You were our best price on this package.","You were "&amp;TEXT(D6,"0.0%")&amp;" above our best price on this package."))</f>
        <v/>
      </c>
    </row>
    <row r="7" spans="1:12" x14ac:dyDescent="0.35">
      <c r="A7" s="30" t="str">
        <f>IF('Quote Leveling'!A8="","",'Quote Leveling'!A8)</f>
        <v/>
      </c>
      <c r="B7" s="32" t="str">
        <f>IF('Quote Leveling'!B8="","",'Quote Leveling'!B8)</f>
        <v/>
      </c>
      <c r="C7" s="32" t="str">
        <f>IF('Quote Leveling'!D8="","",'Quote Leveling'!D8)</f>
        <v/>
      </c>
      <c r="D7" s="31" t="str">
        <f>IF('Quote Leveling'!I8="","",'Quote Leveling'!I8)</f>
        <v/>
      </c>
      <c r="E7" s="6" t="str">
        <f>IF(B7="","",IF(N(D7)=0,"You were our best price on this package.","You were "&amp;TEXT(D7,"0.0%")&amp;" above our best price on this package."))</f>
        <v/>
      </c>
    </row>
    <row r="8" spans="1:12" x14ac:dyDescent="0.35">
      <c r="A8" s="30" t="str">
        <f>IF('Quote Leveling'!A9="","",'Quote Leveling'!A9)</f>
        <v/>
      </c>
      <c r="B8" s="32" t="str">
        <f>IF('Quote Leveling'!B9="","",'Quote Leveling'!B9)</f>
        <v/>
      </c>
      <c r="C8" s="32" t="str">
        <f>IF('Quote Leveling'!D9="","",'Quote Leveling'!D9)</f>
        <v/>
      </c>
      <c r="D8" s="31" t="str">
        <f>IF('Quote Leveling'!I9="","",'Quote Leveling'!I9)</f>
        <v/>
      </c>
      <c r="E8" s="6" t="str">
        <f>IF(B8="","",IF(N(D8)=0,"You were our best price on this package.","You were "&amp;TEXT(D8,"0.0%")&amp;" above our best price on this package."))</f>
        <v/>
      </c>
    </row>
    <row r="9" spans="1:12" x14ac:dyDescent="0.35">
      <c r="A9" s="30" t="str">
        <f>IF('Quote Leveling'!A10="","",'Quote Leveling'!A10)</f>
        <v/>
      </c>
      <c r="B9" s="32" t="str">
        <f>IF('Quote Leveling'!B10="","",'Quote Leveling'!B10)</f>
        <v/>
      </c>
      <c r="C9" s="32" t="str">
        <f>IF('Quote Leveling'!D10="","",'Quote Leveling'!D10)</f>
        <v/>
      </c>
      <c r="D9" s="31" t="str">
        <f>IF('Quote Leveling'!I10="","",'Quote Leveling'!I10)</f>
        <v/>
      </c>
      <c r="E9" s="6" t="str">
        <f>IF(B9="","",IF(N(D9)=0,"You were our best price on this package.","You were "&amp;TEXT(D9,"0.0%")&amp;" above our best price on this package."))</f>
        <v/>
      </c>
    </row>
    <row r="11" spans="1:12" x14ac:dyDescent="0.35">
      <c r="A11" s="7" t="s">
        <v>181</v>
      </c>
    </row>
  </sheetData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15E9E"/>
    <pageSetUpPr fitToPage="1"/>
  </sheetPr>
  <dimension ref="A1:L59"/>
  <sheetViews>
    <sheetView workbookViewId="0"/>
  </sheetViews>
  <sheetFormatPr defaultRowHeight="14.5" x14ac:dyDescent="0.35"/>
  <cols>
    <col min="1" max="1" width="3" customWidth="1"/>
    <col min="2" max="2" width="34" customWidth="1"/>
    <col min="3" max="4" width="20" customWidth="1"/>
    <col min="5" max="5" width="3" customWidth="1"/>
  </cols>
  <sheetData>
    <row r="1" spans="1:12" ht="22" customHeight="1" x14ac:dyDescent="0.35">
      <c r="A1" s="15" t="s">
        <v>0</v>
      </c>
      <c r="B1" s="3" t="s">
        <v>182</v>
      </c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x14ac:dyDescent="0.35">
      <c r="B3" s="5" t="s">
        <v>183</v>
      </c>
      <c r="C3" s="30" t="str">
        <f>IF(Estimate!B3="","",Estimate!B3)</f>
        <v>Alder Works</v>
      </c>
    </row>
    <row r="4" spans="1:12" x14ac:dyDescent="0.35">
      <c r="B4" s="5" t="s">
        <v>184</v>
      </c>
      <c r="C4" s="30" t="str">
        <f>IF(Estimate!B4="","",Estimate!B4)</f>
        <v>Sample City, MA</v>
      </c>
    </row>
    <row r="5" spans="1:12" x14ac:dyDescent="0.35">
      <c r="B5" s="5" t="s">
        <v>185</v>
      </c>
      <c r="C5" s="30" t="str">
        <f>IF(Estimate!B5="","",Estimate!B5)</f>
        <v>042</v>
      </c>
    </row>
    <row r="6" spans="1:12" x14ac:dyDescent="0.35">
      <c r="B6" s="5" t="s">
        <v>186</v>
      </c>
      <c r="C6" s="30" t="str">
        <f>IF(Estimate!B6="","",Estimate!B6)</f>
        <v/>
      </c>
    </row>
    <row r="7" spans="1:12" x14ac:dyDescent="0.35">
      <c r="B7" s="5" t="s">
        <v>187</v>
      </c>
      <c r="C7" s="30" t="str">
        <f>IF(Estimate!B7="","",Estimate!B7)</f>
        <v>10 Sep 2026, 2:00 p.m. ET</v>
      </c>
    </row>
    <row r="8" spans="1:12" x14ac:dyDescent="0.35">
      <c r="B8" s="5" t="s">
        <v>188</v>
      </c>
      <c r="C8" s="30" t="str">
        <f>IF(Estimate!B8="","",Estimate!B8)</f>
        <v>Alder General</v>
      </c>
    </row>
    <row r="10" spans="1:12" x14ac:dyDescent="0.35">
      <c r="B10" s="41" t="s">
        <v>189</v>
      </c>
    </row>
    <row r="11" spans="1:12" x14ac:dyDescent="0.35">
      <c r="B11" s="6" t="str">
        <f>IF(CurrentRev="","No package revision logged. Reconcile supplied sheets.","Revision "&amp;CurrentRev&amp;" logged. Estimator to reconcile coverage.")</f>
        <v>No package revision logged. Reconcile supplied sheets.</v>
      </c>
    </row>
    <row r="12" spans="1:12" x14ac:dyDescent="0.35">
      <c r="B12" s="6" t="str">
        <f>IF(COUNT(Estimate!B12:B28)=0,"No prices entered. Drawing basis remains unfinished.","Review priced revisions and supplied coverage before finalizing.")</f>
        <v>No prices entered. Drawing basis remains unfinished.</v>
      </c>
    </row>
    <row r="14" spans="1:12" x14ac:dyDescent="0.35">
      <c r="B14" s="41" t="s">
        <v>190</v>
      </c>
    </row>
    <row r="15" spans="1:12" x14ac:dyDescent="0.35">
      <c r="B15" s="9" t="s">
        <v>191</v>
      </c>
      <c r="C15" s="9" t="s">
        <v>37</v>
      </c>
    </row>
    <row r="16" spans="1:12" x14ac:dyDescent="0.35">
      <c r="B16" s="30" t="str">
        <f>IF(Estimate!A12="","",Estimate!A12)</f>
        <v>Detailing</v>
      </c>
      <c r="C16" s="32" t="str">
        <f>IF(Estimate!F12=0,"",Estimate!F12)</f>
        <v/>
      </c>
    </row>
    <row r="17" spans="2:3" x14ac:dyDescent="0.35">
      <c r="B17" s="30" t="str">
        <f>IF(Estimate!A13="","",Estimate!A13)</f>
        <v>Connection Design</v>
      </c>
      <c r="C17" s="32" t="str">
        <f>IF(Estimate!F13=0,"",Estimate!F13)</f>
        <v/>
      </c>
    </row>
    <row r="18" spans="2:3" x14ac:dyDescent="0.35">
      <c r="B18" s="30" t="str">
        <f>IF(Estimate!A14="","",Estimate!A14)</f>
        <v>Erection</v>
      </c>
      <c r="C18" s="32" t="str">
        <f>IF(Estimate!F14=0,"",Estimate!F14)</f>
        <v/>
      </c>
    </row>
    <row r="19" spans="2:3" x14ac:dyDescent="0.35">
      <c r="B19" s="30" t="str">
        <f>IF(Estimate!A15="","",Estimate!A15)</f>
        <v>Field Dimensions</v>
      </c>
      <c r="C19" s="32" t="str">
        <f>IF(Estimate!F15=0,"",Estimate!F15)</f>
        <v/>
      </c>
    </row>
    <row r="20" spans="2:3" x14ac:dyDescent="0.35">
      <c r="B20" s="30" t="str">
        <f>IF(Estimate!A16="","",Estimate!A16)</f>
        <v>Firewatch</v>
      </c>
      <c r="C20" s="32" t="str">
        <f>IF(Estimate!F16=0,"",Estimate!F16)</f>
        <v/>
      </c>
    </row>
    <row r="21" spans="2:3" x14ac:dyDescent="0.35">
      <c r="B21" s="30" t="str">
        <f>IF(Estimate!A17="","",Estimate!A17)</f>
        <v>Fabrication</v>
      </c>
      <c r="C21" s="32" t="str">
        <f>IF(Estimate!F17=0,"",Estimate!F17)</f>
        <v/>
      </c>
    </row>
    <row r="22" spans="2:3" x14ac:dyDescent="0.35">
      <c r="B22" s="30" t="str">
        <f>IF(Estimate!A18="","",Estimate!A18)</f>
        <v>Fab Misc.</v>
      </c>
      <c r="C22" s="32" t="str">
        <f>IF(Estimate!F18=0,"",Estimate!F18)</f>
        <v/>
      </c>
    </row>
    <row r="23" spans="2:3" x14ac:dyDescent="0.35">
      <c r="B23" s="30" t="str">
        <f>IF(Estimate!A19="","",Estimate!A19)</f>
        <v>Joist &amp; Deck</v>
      </c>
      <c r="C23" s="32" t="str">
        <f>IF(Estimate!F19=0,"",Estimate!F19)</f>
        <v/>
      </c>
    </row>
    <row r="24" spans="2:3" x14ac:dyDescent="0.35">
      <c r="B24" s="30" t="str">
        <f>IF(Estimate!A20="","",Estimate!A20)</f>
        <v>Misc. Metals</v>
      </c>
      <c r="C24" s="32" t="str">
        <f>IF(Estimate!F20=0,"",Estimate!F20)</f>
        <v/>
      </c>
    </row>
    <row r="25" spans="2:3" x14ac:dyDescent="0.35">
      <c r="B25" s="30" t="str">
        <f>IF(Estimate!A21="","",Estimate!A21)</f>
        <v>Anchor Bolts &amp; Spec. Bolts</v>
      </c>
      <c r="C25" s="32" t="str">
        <f>IF(Estimate!F21=0,"",Estimate!F21)</f>
        <v/>
      </c>
    </row>
    <row r="26" spans="2:3" x14ac:dyDescent="0.35">
      <c r="B26" s="30" t="str">
        <f>IF(Estimate!A22="","",Estimate!A22)</f>
        <v>Leveling Plates</v>
      </c>
      <c r="C26" s="32" t="str">
        <f>IF(Estimate!F22=0,"",Estimate!F22)</f>
        <v/>
      </c>
    </row>
    <row r="27" spans="2:3" x14ac:dyDescent="0.35">
      <c r="B27" s="30" t="str">
        <f>IF(Estimate!A23="","",Estimate!A23)</f>
        <v>Equipment</v>
      </c>
      <c r="C27" s="32" t="str">
        <f>IF(Estimate!F23=0,"",Estimate!F23)</f>
        <v/>
      </c>
    </row>
    <row r="28" spans="2:3" x14ac:dyDescent="0.35">
      <c r="B28" s="30" t="str">
        <f>IF(Estimate!A24="","",Estimate!A24)</f>
        <v>Specialty 1</v>
      </c>
      <c r="C28" s="32" t="str">
        <f>IF(Estimate!F24=0,"",Estimate!F24)</f>
        <v/>
      </c>
    </row>
    <row r="29" spans="2:3" x14ac:dyDescent="0.35">
      <c r="B29" s="30" t="str">
        <f>IF(Estimate!A25="","",Estimate!A25)</f>
        <v>Specialty 2</v>
      </c>
      <c r="C29" s="32" t="str">
        <f>IF(Estimate!F25=0,"",Estimate!F25)</f>
        <v/>
      </c>
    </row>
    <row r="30" spans="2:3" x14ac:dyDescent="0.35">
      <c r="B30" s="30" t="str">
        <f>IF(Estimate!A26="","",Estimate!A26)</f>
        <v>Safety Posts</v>
      </c>
      <c r="C30" s="32" t="str">
        <f>IF(Estimate!F26=0,"",Estimate!F26)</f>
        <v/>
      </c>
    </row>
    <row r="31" spans="2:3" x14ac:dyDescent="0.35">
      <c r="B31" s="30" t="str">
        <f>IF(Estimate!A27="","",Estimate!A27)</f>
        <v>Permit</v>
      </c>
      <c r="C31" s="32" t="str">
        <f>IF(Estimate!F27=0,"",Estimate!F27)</f>
        <v/>
      </c>
    </row>
    <row r="32" spans="2:3" x14ac:dyDescent="0.35">
      <c r="B32" s="30" t="str">
        <f>IF(Estimate!A28="","",Estimate!A28)</f>
        <v>Tax Bond</v>
      </c>
      <c r="C32" s="32" t="str">
        <f>IF(Estimate!F28=0,"",Estimate!F28)</f>
        <v/>
      </c>
    </row>
    <row r="33" spans="2:3" x14ac:dyDescent="0.35">
      <c r="B33" s="5" t="s">
        <v>59</v>
      </c>
      <c r="C33" s="32" t="str">
        <f>IF(Estimate!F29="","",Estimate!F29)</f>
        <v/>
      </c>
    </row>
    <row r="34" spans="2:3" x14ac:dyDescent="0.35">
      <c r="B34" s="5" t="s">
        <v>192</v>
      </c>
      <c r="C34" s="32" t="str">
        <f>IF(Estimate!F30="","",Estimate!F30)</f>
        <v/>
      </c>
    </row>
    <row r="35" spans="2:3" ht="15.5" x14ac:dyDescent="0.35">
      <c r="B35" s="4" t="s">
        <v>62</v>
      </c>
      <c r="C35" s="42" t="str">
        <f>IF(Estimate!F31="","",Estimate!F31)</f>
        <v/>
      </c>
    </row>
    <row r="37" spans="2:3" x14ac:dyDescent="0.35">
      <c r="B37" s="5" t="s">
        <v>65</v>
      </c>
      <c r="C37" s="43" t="str">
        <f>IF(Estimate!B35="","",Estimate!B35)</f>
        <v/>
      </c>
    </row>
    <row r="38" spans="2:3" x14ac:dyDescent="0.35">
      <c r="B38" s="5" t="s">
        <v>66</v>
      </c>
      <c r="C38" s="32" t="str">
        <f>IF(Estimate!B36="","",Estimate!B36)</f>
        <v/>
      </c>
    </row>
    <row r="40" spans="2:3" x14ac:dyDescent="0.35">
      <c r="B40" s="41" t="s">
        <v>148</v>
      </c>
    </row>
    <row r="41" spans="2:3" x14ac:dyDescent="0.35">
      <c r="B41" s="7" t="s">
        <v>193</v>
      </c>
    </row>
    <row r="42" spans="2:3" x14ac:dyDescent="0.35">
      <c r="B42" s="30" t="str">
        <f>IFERROR(INDEX(Qualifications!$C$5:$C$40,MATCH(1,Qualifications!$D$5:$D$40,0)),"")</f>
        <v/>
      </c>
    </row>
    <row r="43" spans="2:3" x14ac:dyDescent="0.35">
      <c r="B43" s="30" t="str">
        <f>IFERROR(INDEX(Qualifications!$C$5:$C$40,MATCH(2,Qualifications!$D$5:$D$40,0)),"")</f>
        <v/>
      </c>
    </row>
    <row r="44" spans="2:3" x14ac:dyDescent="0.35">
      <c r="B44" s="30" t="str">
        <f>IFERROR(INDEX(Qualifications!$C$5:$C$40,MATCH(3,Qualifications!$D$5:$D$40,0)),"")</f>
        <v/>
      </c>
    </row>
    <row r="45" spans="2:3" x14ac:dyDescent="0.35">
      <c r="B45" s="30" t="str">
        <f>IFERROR(INDEX(Qualifications!$C$5:$C$40,MATCH(4,Qualifications!$D$5:$D$40,0)),"")</f>
        <v/>
      </c>
    </row>
    <row r="46" spans="2:3" x14ac:dyDescent="0.35">
      <c r="B46" s="30" t="str">
        <f>IFERROR(INDEX(Qualifications!$C$5:$C$40,MATCH(5,Qualifications!$D$5:$D$40,0)),"")</f>
        <v/>
      </c>
    </row>
    <row r="47" spans="2:3" x14ac:dyDescent="0.35">
      <c r="B47" s="30" t="str">
        <f>IFERROR(INDEX(Qualifications!$C$5:$C$40,MATCH(6,Qualifications!$D$5:$D$40,0)),"")</f>
        <v/>
      </c>
    </row>
    <row r="48" spans="2:3" x14ac:dyDescent="0.35">
      <c r="B48" s="30" t="str">
        <f>IFERROR(INDEX(Qualifications!$C$5:$C$40,MATCH(7,Qualifications!$D$5:$D$40,0)),"")</f>
        <v/>
      </c>
    </row>
    <row r="49" spans="2:3" x14ac:dyDescent="0.35">
      <c r="B49" s="30" t="str">
        <f>IFERROR(INDEX(Qualifications!$C$5:$C$40,MATCH(8,Qualifications!$D$5:$D$40,0)),"")</f>
        <v/>
      </c>
    </row>
    <row r="50" spans="2:3" x14ac:dyDescent="0.35">
      <c r="B50" s="30" t="str">
        <f>IFERROR(INDEX(Qualifications!$C$5:$C$40,MATCH(9,Qualifications!$D$5:$D$40,0)),"")</f>
        <v/>
      </c>
    </row>
    <row r="51" spans="2:3" x14ac:dyDescent="0.35">
      <c r="B51" s="30" t="str">
        <f>IFERROR(INDEX(Qualifications!$C$5:$C$40,MATCH(10,Qualifications!$D$5:$D$40,0)),"")</f>
        <v/>
      </c>
    </row>
    <row r="52" spans="2:3" x14ac:dyDescent="0.35">
      <c r="B52" s="30" t="str">
        <f>IFERROR(INDEX(Qualifications!$C$5:$C$40,MATCH(11,Qualifications!$D$5:$D$40,0)),"")</f>
        <v/>
      </c>
    </row>
    <row r="53" spans="2:3" x14ac:dyDescent="0.35">
      <c r="B53" s="30" t="str">
        <f>IFERROR(INDEX(Qualifications!$C$5:$C$40,MATCH(12,Qualifications!$D$5:$D$40,0)),"")</f>
        <v/>
      </c>
    </row>
    <row r="54" spans="2:3" x14ac:dyDescent="0.35">
      <c r="B54" s="30" t="str">
        <f>IFERROR(INDEX(Qualifications!$C$5:$C$40,MATCH(13,Qualifications!$D$5:$D$40,0)),"")</f>
        <v/>
      </c>
    </row>
    <row r="55" spans="2:3" x14ac:dyDescent="0.35">
      <c r="B55" s="30" t="str">
        <f>IFERROR(INDEX(Qualifications!$C$5:$C$40,MATCH(14,Qualifications!$D$5:$D$40,0)),"")</f>
        <v/>
      </c>
    </row>
    <row r="57" spans="2:3" x14ac:dyDescent="0.35">
      <c r="B57" s="5" t="s">
        <v>194</v>
      </c>
      <c r="C57" s="16"/>
    </row>
    <row r="58" spans="2:3" x14ac:dyDescent="0.35">
      <c r="B58" s="5" t="s">
        <v>195</v>
      </c>
      <c r="C58" s="16"/>
    </row>
    <row r="59" spans="2:3" x14ac:dyDescent="0.35">
      <c r="B59" s="5" t="s">
        <v>196</v>
      </c>
      <c r="C59" s="16"/>
    </row>
  </sheetData>
  <printOptions horizontalCentered="1"/>
  <pageMargins left="0.75" right="0.75" top="1" bottom="1" header="0.5" footer="0.5"/>
  <pageSetup paperSize="8" orientation="landscape"/>
  <headerFooter>
    <oddFooter>&amp;CSAMPLE OUTPUT — ILLUSTRATIVE&amp;RPage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900-000001000000}">
            <xm:f>COUNTIF(Estimate!$H$12:$H$28,"SUPERSEDED")&gt;0</xm:f>
            <x14:dxf>
              <font>
                <b/>
                <sz val="10"/>
                <color rgb="FF9C0006"/>
                <name val="Arial"/>
              </font>
              <fill>
                <patternFill patternType="solid">
                  <fgColor rgb="FFFFC7CE"/>
                </patternFill>
              </fill>
            </x14:dxf>
          </x14:cfRule>
          <xm:sqref>B12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Start Here</vt:lpstr>
      <vt:lpstr>Vendors</vt:lpstr>
      <vt:lpstr>Revision Register</vt:lpstr>
      <vt:lpstr>Quote Leveling</vt:lpstr>
      <vt:lpstr>Estimate</vt:lpstr>
      <vt:lpstr>Qualifications</vt:lpstr>
      <vt:lpstr>Tax Rates</vt:lpstr>
      <vt:lpstr>Schedule</vt:lpstr>
      <vt:lpstr>Vendor Feedback</vt:lpstr>
      <vt:lpstr>Bid Summary</vt:lpstr>
      <vt:lpstr>BuildingSF</vt:lpstr>
      <vt:lpstr>CurrentRev</vt:lpstr>
      <vt:lpstr>'Bid Summary'!Print_Area</vt:lpstr>
      <vt:lpstr>Estimate!Print_Titles</vt:lpstr>
      <vt:lpstr>RevList</vt:lpstr>
      <vt:lpstr>Tonnage</vt:lpstr>
      <vt:lpstr>VendorList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Estimate — Alder Works 042</dc:title>
  <dc:subject>SAMPLE OUTPUT — ILLUSTRATIVE</dc:subject>
  <dc:creator>Scopestead fictional sample</dc:creator>
  <dc:description>Fictional sample. Estimator review required.</dc:description>
  <cp:lastModifiedBy>Scopestead fictional sample</cp:lastModifiedBy>
  <dcterms:created xsi:type="dcterms:W3CDTF">2026-08-24T00:00:00Z</dcterms:created>
  <dcterms:modified xsi:type="dcterms:W3CDTF">2026-08-24T00:00:00Z</dcterms:modified>
</cp:coreProperties>
</file>